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drawings/vmlDrawing1.vml" ContentType="application/vnd.openxmlformats-officedocument.vmlDrawing"/>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3"/>
  </bookViews>
  <sheets>
    <sheet name="Custo por trabalhador" sheetId="1" state="visible" r:id="rId2"/>
    <sheet name="Planilha de Custos" sheetId="2" state="visible" r:id="rId3"/>
    <sheet name="Planilha3" sheetId="3" state="visible" r:id="rId4"/>
    <sheet name="Planilha4" sheetId="4" state="visible" r:id="rId5"/>
  </sheets>
  <calcPr iterateCount="100" refMode="A1" iterate="false" iterateDelta="0.0001"/>
  <extLst>
    <ext xmlns:loext="http://schemas.libreoffice.org/" uri="{7626C862-2A13-11E5-B345-FEFF819CDC9F}">
      <loext:extCalcPr stringRefSyntax="ExcelA1"/>
    </ext>
  </extLst>
</workbook>
</file>

<file path=xl/comments1.xml><?xml version="1.0" encoding="utf-8"?>
<comments xmlns="http://schemas.openxmlformats.org/spreadsheetml/2006/main" xmlns:xdr="http://schemas.openxmlformats.org/drawingml/2006/spreadsheetDrawing">
  <authors>
    <author> </author>
  </authors>
  <commentList>
    <comment ref="A42" authorId="0">
      <text>
        <r>
          <rPr>
            <sz val="11"/>
            <color rgb="FF000000"/>
            <rFont val="Calibri"/>
            <family val="2"/>
          </rPr>
          <t xml:space="preserve">Tabela resumo da totalização do Adicional noturno.
Automatizada, desde que não haja alterações de fórmulas ou estrutura da planilha.</t>
        </r>
      </text>
    </comment>
    <comment ref="A60" authorId="0">
      <text>
        <r>
          <rPr>
            <sz val="11"/>
            <color rgb="FF000000"/>
            <rFont val="Calibri"/>
            <family val="2"/>
          </rPr>
          <t xml:space="preserve">Automatizada, desde que não haja alterações de fórmulas ou estrutura da planilha.</t>
        </r>
      </text>
    </comment>
    <comment ref="A81" authorId="0">
      <text>
        <r>
          <rPr>
            <sz val="11"/>
            <color rgb="FF000000"/>
            <rFont val="Calibri"/>
            <family val="2"/>
          </rPr>
          <t xml:space="preserve">Observações importantes: 
1ª - Levando em consideração a vigência contratual prevista no art. 57 da Lei nº 8.666, de 23 de junho de 1993, a referida rubrica tem como principal objetivo suprir a necessidade no final do contrato de 12 meses o pagamento ao direito às férias remuneradas, na forma prevista na Consolidação das Leis do Trabalho. Esta rubrica, quando da prorrogação contratual, torna-se objeto de custo não renovável. 
2ª - Deve ser ponderado pelo gestor no momento da composição de custos, a necessidade ou não da inclusão dessa rubrica, observada nesses casos sempre a duração do contrato. Caso seja firmado contrato com duração superior a 12 meses, sugere-se a exclusão dessa rubrica.</t>
        </r>
      </text>
    </comment>
    <comment ref="A99" authorId="0">
      <text>
        <r>
          <rPr>
            <sz val="11"/>
            <color rgb="FF000000"/>
            <rFont val="Calibri"/>
            <family val="2"/>
          </rPr>
          <t xml:space="preserve">Apenas totaliza a previsão mensal de custos com 13° Salário, Férias e Adicional de Férias.
</t>
        </r>
      </text>
    </comment>
    <comment ref="A140" authorId="0">
      <text>
        <r>
          <rPr>
            <sz val="11"/>
            <color rgb="FF000000"/>
            <rFont val="Calibri"/>
            <family val="2"/>
          </rPr>
          <t xml:space="preserve">Totalização dos Encargos. Automatizada, desde que não haja alteração nas fórmulas e estrutura da planilha.</t>
        </r>
      </text>
    </comment>
    <comment ref="A237" authorId="0">
      <text>
        <r>
          <rPr>
            <sz val="11"/>
            <color rgb="FF000000"/>
            <rFont val="Calibri"/>
            <family val="2"/>
          </rPr>
          <t xml:space="preserve">Totaliza o módulo 2, com somatória de 13° salário, férias, adicional, encargos e benefícios.</t>
        </r>
      </text>
    </comment>
    <comment ref="A336" authorId="0">
      <text>
        <r>
          <rPr>
            <sz val="11"/>
            <color rgb="FF000000"/>
            <rFont val="Calibri"/>
            <family val="2"/>
          </rPr>
          <t xml:space="preserve">Totaliza o custo estimado a ser provisionado mensalmente. Está automatizada, desde que não haja alteração de fórmulas e/ou estrutura da planilha.</t>
        </r>
      </text>
    </comment>
    <comment ref="A364" authorId="0">
      <text>
        <r>
          <rPr>
            <sz val="11"/>
            <color rgb="FF000000"/>
            <rFont val="Calibri"/>
            <family val="2"/>
          </rPr>
          <t xml:space="preserve">Esta tabela apresenta o resumo dos dias prováveis de ausência, quando seria necessária a presença de um profissional repositor.
Seu cálculo está automatizado mediante preenchimento da tabela anterior.</t>
        </r>
      </text>
    </comment>
    <comment ref="A367" authorId="0">
      <text>
        <r>
          <rPr>
            <sz val="11"/>
            <color rgb="FF000000"/>
            <rFont val="Calibri"/>
            <family val="2"/>
          </rPr>
          <t xml:space="preserve">Este item destina-se ao cálculo do custo do empregado substituto que virá cobrir o período de férias do residente, portanto, não se confunde com o direito ao pagamento de férias daquele.
Desde que não haja alteração de fórmulas e/ou estrutura da planilha.</t>
        </r>
      </text>
    </comment>
    <comment ref="A392" authorId="0">
      <text>
        <r>
          <rPr>
            <sz val="11"/>
            <color rgb="FF000000"/>
            <rFont val="Calibri"/>
            <family val="2"/>
          </rPr>
          <t xml:space="preserve">Tabela automatizada para cálculo do custo mensal com reposição do profissional ausente, mediante preenchimento das anteriores. Desde que não haja alteração de fórmulas e/ou estrutura da planilha.</t>
        </r>
      </text>
    </comment>
    <comment ref="A416" authorId="0">
      <text>
        <r>
          <rPr>
            <sz val="11"/>
            <color rgb="FF000000"/>
            <rFont val="Calibri"/>
            <family val="2"/>
          </rPr>
          <t xml:space="preserve">Esta tabela totaliza os custos com reposição de profissional ausente e está automatizada mediante preenchimento das anteriores. Desde que não haja alteração de fórmulas e/ou estrutura da planilha.</t>
        </r>
      </text>
    </comment>
    <comment ref="A471" authorId="0">
      <text>
        <r>
          <rPr>
            <sz val="11"/>
            <color rgb="FF000000"/>
            <rFont val="Calibri"/>
            <family val="2"/>
          </rPr>
          <t xml:space="preserve">Nesta tabela poderão ser informados os percentuais previstos de Custos Indiretos, Tributos e Lucro separadamente para permitir o cálculo automático segundo metodologia Seges. Desde que não haja alteração de modelo da planilha e de fórmulas.</t>
        </r>
      </text>
    </comment>
    <comment ref="A494" authorId="0">
      <text>
        <r>
          <rPr>
            <sz val="11"/>
            <color rgb="FF000000"/>
            <rFont val="Calibri"/>
            <family val="2"/>
          </rPr>
          <t xml:space="preserve">Esta tabela totaliza o custo do trabalhador e está automatizada, desde que não haja alteração nas formulas e no modelo da presente planilha. Ajustes necessários são responsabilidade do órgão contratante, por quem deverão ser conferidos.vlr</t>
        </r>
      </text>
    </comment>
    <comment ref="B153" authorId="0">
      <text>
        <r>
          <rPr>
            <sz val="11"/>
            <color rgb="FF000000"/>
            <rFont val="Calibri"/>
            <family val="2"/>
          </rPr>
          <t xml:space="preserve">Valor da tarifa de transporte público praticada no município de prestação do serviço.</t>
        </r>
      </text>
    </comment>
    <comment ref="B181" authorId="0">
      <text>
        <r>
          <rPr>
            <sz val="11"/>
            <color rgb="FF000000"/>
            <rFont val="Calibri"/>
            <family val="2"/>
          </rPr>
          <t xml:space="preserve">Conforme estabelecido em Convenção Coletiva de Trabalho</t>
        </r>
      </text>
    </comment>
    <comment ref="B191" authorId="0">
      <text>
        <r>
          <rPr>
            <sz val="11"/>
            <color rgb="FF000000"/>
            <rFont val="Calibri"/>
            <family val="2"/>
          </rPr>
          <t xml:space="preserve">Observar Convenção Coletiva sobre base de cálculo, habitualmente o desconto é sobre o valor do benefício concedido.</t>
        </r>
      </text>
    </comment>
    <comment ref="B251" authorId="0">
      <text>
        <r>
          <rPr>
            <sz val="11"/>
            <color rgb="FF000000"/>
            <rFont val="Calibri"/>
            <family val="2"/>
          </rPr>
          <t xml:space="preserve">Exemplificativo
</t>
        </r>
        <r>
          <rPr>
            <sz val="9"/>
            <color rgb="FF000000"/>
            <rFont val="Segoe UI"/>
            <family val="2"/>
          </rPr>
          <t xml:space="preserve">Para o modelo utiliza-se probabilidade de 45% de API e 55% de APT. Observar fórmula.
O percentual de probabilidade de ocorrência deverá ser avaliado pelo órgão contratante, mediante histórico das contratações, ajustando a planilha ao caso em concreto.</t>
        </r>
      </text>
    </comment>
    <comment ref="B349" authorId="0">
      <text>
        <r>
          <rPr>
            <sz val="11"/>
            <color rgb="FF000000"/>
            <rFont val="Calibri"/>
            <family val="2"/>
          </rPr>
          <t xml:space="preserve">Probabilidade de ocorrência de ausência do profissional residente quando será necessária a presença de um repositor. O órgão deverá observar o histórico das contratações anteriores para estimar tais probabilidades.</t>
        </r>
      </text>
    </comment>
    <comment ref="C24" authorId="0">
      <text>
        <r>
          <rPr>
            <sz val="11"/>
            <color rgb="FF000000"/>
            <rFont val="Calibri"/>
            <family val="2"/>
          </rPr>
          <t xml:space="preserve">Percentual conforme definido em CCT, quando houver adicional de periculosidade ou insalubridade.</t>
        </r>
      </text>
    </comment>
    <comment ref="C35" authorId="0">
      <text>
        <r>
          <rPr>
            <sz val="11"/>
            <color rgb="FF000000"/>
            <rFont val="Calibri"/>
            <family val="2"/>
          </rPr>
          <t xml:space="preserve">Considera hora noturna de 22h às 5h do dia seguinte, portanto 7 horas noturnas de uma jornada de 12h. </t>
        </r>
      </text>
    </comment>
    <comment ref="C39" authorId="0">
      <text>
        <r>
          <rPr>
            <sz val="11"/>
            <color rgb="FF000000"/>
            <rFont val="Calibri"/>
            <family val="2"/>
          </rPr>
          <t xml:space="preserve">A título de pagamento adicional computa-se o pagamento de 7min e 30 s a cada hora noturna, por 7 horas, totalizando 52min e 30 s, que significa 1 hora da jornada de 12h.</t>
        </r>
      </text>
    </comment>
    <comment ref="C73" authorId="0">
      <text>
        <r>
          <rPr>
            <sz val="11"/>
            <color rgb="FF000000"/>
            <rFont val="Calibri"/>
            <family val="2"/>
          </rPr>
          <t xml:space="preserve">Por tratar-se de planilha mensal será contabilizado 1/12 avos do custo.</t>
        </r>
      </text>
    </comment>
    <comment ref="C92" authorId="0">
      <text>
        <r>
          <rPr>
            <sz val="11"/>
            <color rgb="FF000000"/>
            <rFont val="Calibri"/>
            <family val="2"/>
          </rPr>
          <t xml:space="preserve">Corresponde ao previsto na Constituição. Adicional de 1/3 a mais do salário normal.
</t>
        </r>
      </text>
    </comment>
    <comment ref="C124" authorId="0">
      <text>
        <r>
          <rPr>
            <sz val="11"/>
            <color rgb="FF000000"/>
            <rFont val="Calibri"/>
            <family val="2"/>
          </rPr>
          <t xml:space="preserve">Corresponde ao somatório dos encargos para financiamento da seguridade social.
O percentual será alterado quando do preenchimento da alíquota do SAT/GIIL-RAT
</t>
        </r>
      </text>
    </comment>
    <comment ref="C133" authorId="0">
      <text>
        <r>
          <rPr>
            <sz val="11"/>
            <color rgb="FF000000"/>
            <rFont val="Calibri"/>
            <family val="2"/>
          </rPr>
          <t xml:space="preserve">Alíquota mensal de depósito à título de FGTS, conforme Lei n° 8.036, de 1990.</t>
        </r>
      </text>
    </comment>
    <comment ref="C162" authorId="0">
      <text>
        <r>
          <rPr>
            <sz val="11"/>
            <color rgb="FF000000"/>
            <rFont val="Calibri"/>
            <family val="2"/>
          </rPr>
          <t xml:space="preserve">Exemplificativo... </t>
        </r>
        <r>
          <rPr>
            <sz val="9"/>
            <color rgb="FF000000"/>
            <rFont val="Segoe UI"/>
            <family val="2"/>
          </rPr>
          <t xml:space="preserve">O desconto poderá ser proporcional, conforme disposto no art. 10 do Decreto n° 95.247, de 1987.
O órgão contratante deverá apreciar o comportamento das empresas prestadoras de serviço e ajustar, conforme necessidade.
</t>
        </r>
      </text>
    </comment>
    <comment ref="C182" authorId="0">
      <text>
        <r>
          <rPr>
            <sz val="11"/>
            <color rgb="FF000000"/>
            <rFont val="Calibri"/>
            <family val="2"/>
          </rPr>
          <t xml:space="preserve">Apenas sugerido, depende de disposições constantes na CCT.
</t>
        </r>
      </text>
    </comment>
    <comment ref="C190" authorId="0">
      <text>
        <r>
          <rPr>
            <sz val="11"/>
            <color rgb="FF000000"/>
            <rFont val="Calibri"/>
            <family val="2"/>
          </rPr>
          <t xml:space="preserve">Observar desconto informado em Convenção Coletiva.</t>
        </r>
      </text>
    </comment>
    <comment ref="C349" authorId="0">
      <text>
        <r>
          <rPr>
            <sz val="11"/>
            <color rgb="FF000000"/>
            <rFont val="Calibri"/>
            <family val="2"/>
          </rPr>
          <t xml:space="preserve">Duração computada em dias, conforme previsão em legislação.</t>
        </r>
      </text>
    </comment>
    <comment ref="D39" authorId="0">
      <text>
        <r>
          <rPr>
            <sz val="11"/>
            <color rgb="FF000000"/>
            <rFont val="Calibri"/>
            <family val="2"/>
          </rPr>
          <t xml:space="preserve">Por tratar-se de hora considerada a mais, calcula-se pagamento de 100% da hora, acrescida do respectivo adicional noturno.</t>
        </r>
      </text>
    </comment>
    <comment ref="D154" authorId="0">
      <text>
        <r>
          <rPr>
            <sz val="11"/>
            <color rgb="FF000000"/>
            <rFont val="Calibri"/>
            <family val="2"/>
          </rPr>
          <t xml:space="preserve">Apenas sugerido, depende de disposições constantes na CCT.</t>
        </r>
      </text>
    </comment>
    <comment ref="D427" authorId="0">
      <text>
        <r>
          <rPr>
            <sz val="11"/>
            <color rgb="FF000000"/>
            <rFont val="Calibri"/>
            <family val="2"/>
          </rPr>
          <t xml:space="preserve">Todos os itens relacionados a insumos deverão ser objeto de pesquisa de preços. </t>
        </r>
      </text>
    </comment>
  </commentList>
</comments>
</file>

<file path=xl/sharedStrings.xml><?xml version="1.0" encoding="utf-8"?>
<sst xmlns="http://schemas.openxmlformats.org/spreadsheetml/2006/main" count="996" uniqueCount="394">
  <si>
    <t xml:space="preserve">PLANILHA DE CUSTOS E FORMAÇÃO DE PREÇOS</t>
  </si>
  <si>
    <t xml:space="preserve">MODELO DE FORMAÇÃO DE CUSTO MENSAL PARA UM EMPREGADO </t>
  </si>
  <si>
    <t xml:space="preserve">* A planilha de custos e formação de preços é ferramenta de apoio à realização de estimativas da contratação e para a análise das propostas na fase de pregão e nas prorrogações contratuais.
* O modelo disponibilizado é inspiracional, devendo ser adaptado pelo órgão ou entidade contratante às suas necessidades.
* A presente proposta visa, tão somente, auxiliar aos órgãos que não possuam um modelo definido na formatação dos cálculos de direitos trabalhistas para estimativas de contratos de prestação de serviços, observando as disposições da Consolidação das Leis do Trabalho - CLT e das Convenções Coletivas de Trabalho - CCT (sendo válidos, ainda, os acordos e dissídios coletivos).
* É responsabilidade do usuário que optar pela utilização deste modelo a conferência das fórmulas automatizadas em conformidade com as disposições de CLT e CCT, para minimizar o risco de equívocos no cômputo das previsões financeiras.
* Dúvidas sobre a metodologia de cálculo poderão ser esclarecidas com a leitura dos Cadernos Técnicos de divulgação de valores limites em: https://www.comprasgovernamentais.gov.br/index.php/cadernos-técnicos-e-valores-limites.</t>
  </si>
  <si>
    <t xml:space="preserve">MÓDULO 1 - REMUNERAÇÃO</t>
  </si>
  <si>
    <t xml:space="preserve">* A remuneração é definida no art. 457 da Consolidação das Leis do Trabalho. 
* É composta por Salário Base, Adicionais (noturno, de insalubridade ou periculosidade) e gratificações, quando houver.</t>
  </si>
  <si>
    <t xml:space="preserve">SALÁRIO BASE</t>
  </si>
  <si>
    <t xml:space="preserve">* O Salário Base vem definido na Convenção Coletiva de Trabalho da categoria profissional a ser contratada para o objeto da prestação de serviço. 
* O contratante deverá observar se a CCT abrange o município de prestação de serviço e se está vigente.</t>
  </si>
  <si>
    <t xml:space="preserve">Nº estimado de empregados</t>
  </si>
  <si>
    <t xml:space="preserve">Cargo A</t>
  </si>
  <si>
    <t xml:space="preserve">Cargo B</t>
  </si>
  <si>
    <t xml:space="preserve">NÚMERO DE REGISTRO RS005069/2021</t>
  </si>
  <si>
    <t xml:space="preserve">limpeza</t>
  </si>
  <si>
    <t xml:space="preserve">GRATIFICAÇÃO DE FUNÇÃO</t>
  </si>
  <si>
    <t xml:space="preserve">* Gratificação de função, quando houver, virá informada na Convenção Coletiva de Trabalho da categoria profissional a ser contratada. 
* O órgão contratante deverá observar, além da existência de gratificação, se esta incidirá sobre os adicionais, devendo adaptar a planilha ao caso em concreto.
*  Para o presente modelo foi considerada gratificação como percentual sobre o salário base e sem incidência sobre os adicionais (noturno, periculosidade ou insalubridade).</t>
  </si>
  <si>
    <t xml:space="preserve">Categoria</t>
  </si>
  <si>
    <t xml:space="preserve">Base de cálculo</t>
  </si>
  <si>
    <t xml:space="preserve">Percentual</t>
  </si>
  <si>
    <t xml:space="preserve">Valor da Gratificação</t>
  </si>
  <si>
    <t xml:space="preserve">ADICIONAIS (periculosidade ou insalubridade, se houver)</t>
  </si>
  <si>
    <t xml:space="preserve">* Os adicionais de periculosidade ou insalubridade, em conformidade com os art. 192 e 193 da CLT, dependem da natureza do serviço a ser prestado. 
* O órgão contratante deverá observar, além da existência de previsão em CLT, se há informações na Convenção Coletiva de Trabalho acerca dos adicionais, bem como seu percentual e a base de cálculo, devendo adaptar a planilha ao caso em concreto. </t>
  </si>
  <si>
    <t xml:space="preserve">ADICIONAL PERICULOSIDADE</t>
  </si>
  <si>
    <t xml:space="preserve">Valor</t>
  </si>
  <si>
    <t xml:space="preserve">Cargo A (12x36 Diurno)</t>
  </si>
  <si>
    <t xml:space="preserve">Cargo A (12x36 Noturno)</t>
  </si>
  <si>
    <t xml:space="preserve">Cargo A Cargo A (44h semanais)</t>
  </si>
  <si>
    <t xml:space="preserve">Cargo B (12x36 Diurno)</t>
  </si>
  <si>
    <t xml:space="preserve">Cargo B (12x36 Noturno)</t>
  </si>
  <si>
    <t xml:space="preserve">Cargo B (44h semanais)</t>
  </si>
  <si>
    <t xml:space="preserve">ADICIONAL NOTURNO</t>
  </si>
  <si>
    <t xml:space="preserve">* O Adicional Noturno e a Hora Noturna Reduzida, conforme art. 73 da CLT, serão pagos entre 22h e 5h do dia seguinte, sem prorrogação quando da jornada 12x36h.
* O órgão contratante deverá observar, além da existência do previsto em CLT, se há informações na Convenção Coletiva de Trabalho acerca da existência do percentual de adicional noturno, bem como se haverá pagamento de hora noturna reduzida e adaptar a planilha ao caso em concreto. </t>
  </si>
  <si>
    <t xml:space="preserve">Base de Cálculo</t>
  </si>
  <si>
    <t xml:space="preserve">Proporção</t>
  </si>
  <si>
    <t xml:space="preserve">HORA NOTURNA REDUZIDA</t>
  </si>
  <si>
    <t xml:space="preserve">ADICIONAL POR TRABALHO NOTURNO</t>
  </si>
  <si>
    <t xml:space="preserve">Adicional Noturno</t>
  </si>
  <si>
    <t xml:space="preserve">Hora Noturna
Reduzida</t>
  </si>
  <si>
    <t xml:space="preserve">ADICIONAL POR SERVIÇOS EM EVENTOS</t>
  </si>
  <si>
    <t xml:space="preserve">* Em caso de previsão de outros adicionais em Convenção Coletiva de Trabalho o órgão poderá utilizar este campo.</t>
  </si>
  <si>
    <t xml:space="preserve">Cargo A (44h semanais)</t>
  </si>
  <si>
    <t xml:space="preserve">Este quadro totaliza a remuneração devida ao trabalhador, conforme previsão da Consolidação das Leis do                                                                                     Trabalho e valores disponíveis na Convenção Coletiva para a categoria</t>
  </si>
  <si>
    <t xml:space="preserve">Salário Base</t>
  </si>
  <si>
    <t xml:space="preserve">Gratificação de função</t>
  </si>
  <si>
    <t xml:space="preserve">Adicional de Periculosidade ou Insalubridade</t>
  </si>
  <si>
    <t xml:space="preserve">Adicional 1</t>
  </si>
  <si>
    <t xml:space="preserve">Total</t>
  </si>
  <si>
    <t xml:space="preserve">MÓDULO 2 - ENCARGOS E BENEFÍCIOS (ANUAIS, MENSAIS E DIÁRIOS)</t>
  </si>
  <si>
    <t xml:space="preserve">SUBMÓDULO 2.1 – 13° SALÁRIO, FÉRIAS E ADICIONAL DE FÉRIAS</t>
  </si>
  <si>
    <t xml:space="preserve">13° SALÁRIO
Previsto no Decreto 57.155, de 1965.</t>
  </si>
  <si>
    <t xml:space="preserve">Provisionamento Mensal</t>
  </si>
  <si>
    <t xml:space="preserve">FÉRIAS
Previsto no art. 7° da Constituição Federal</t>
  </si>
  <si>
    <t xml:space="preserve">ADICIONAL DE FÉRIAS - 1/3 CONSTITUCIONAL</t>
  </si>
  <si>
    <t xml:space="preserve">Alíquota Adicional</t>
  </si>
  <si>
    <t xml:space="preserve">13° Salário</t>
  </si>
  <si>
    <t xml:space="preserve">Férias </t>
  </si>
  <si>
    <t xml:space="preserve">1/3 Constitucional</t>
  </si>
  <si>
    <t xml:space="preserve">SUBMÓDULO 2.2 - ENCARGOS PREVIDENCIÁRIOS E FGTS</t>
  </si>
  <si>
    <t xml:space="preserve">* Previsto no art. 195 da Constituição Federal. 
* Os percentuais informados não são taxativos e deverão observar o enquadramento real das empresas prestadoras de serviço, em especial no que diz respeito ao     SAT-GIIL/RAT.</t>
  </si>
  <si>
    <t xml:space="preserve">COMPOSIÇÃO DO GPS E FGTS</t>
  </si>
  <si>
    <t xml:space="preserve">Encargos</t>
  </si>
  <si>
    <t xml:space="preserve">INSS - empregador</t>
  </si>
  <si>
    <t xml:space="preserve">Salário-Educação</t>
  </si>
  <si>
    <t xml:space="preserve">SAT- GIL/RAT</t>
  </si>
  <si>
    <t xml:space="preserve">SESC</t>
  </si>
  <si>
    <t xml:space="preserve">SENAC</t>
  </si>
  <si>
    <t xml:space="preserve">SEBRAE</t>
  </si>
  <si>
    <t xml:space="preserve">INCRA</t>
  </si>
  <si>
    <t xml:space="preserve">FGTS</t>
  </si>
  <si>
    <t xml:space="preserve">TOTAL</t>
  </si>
  <si>
    <t xml:space="preserve">GPS - GUIA DA PREVIDÊNCIA SOCIAL</t>
  </si>
  <si>
    <t xml:space="preserve">FGTS - FUNDO DE GARANTIA POR TEMPO DE SERVIÇO</t>
  </si>
  <si>
    <t xml:space="preserve">GPS</t>
  </si>
  <si>
    <t xml:space="preserve">SUBMÓDULO 2.3 - BENEFÍCIOS MENSAIS E DIÁRIOS</t>
  </si>
  <si>
    <t xml:space="preserve">* O cálculo de benefícios mensais e diários dependerá das disposições constantes em Convenção Coletiva de Trabalho sobre os direitos negociados aos trabalhadores, observando sempre o custo efetivo a ser suportado pela Administração no contrato de prestação de serviços (descontados os valores arcados pelos empregados).</t>
  </si>
  <si>
    <t xml:space="preserve">VALE TRANSPORTE</t>
  </si>
  <si>
    <t xml:space="preserve">CUSTO DA PASSAGEM</t>
  </si>
  <si>
    <t xml:space="preserve">Vr. Unitário</t>
  </si>
  <si>
    <t xml:space="preserve">Vales por dia </t>
  </si>
  <si>
    <t xml:space="preserve">Dias efetivamente trabalhados</t>
  </si>
  <si>
    <t xml:space="preserve">Custo total</t>
  </si>
  <si>
    <t xml:space="preserve">DESCONTO DO VALE TRANSPORTE</t>
  </si>
  <si>
    <t xml:space="preserve">Proporcionalidade</t>
  </si>
  <si>
    <t xml:space="preserve">Desconto</t>
  </si>
  <si>
    <t xml:space="preserve">CUSTO EFETIVO DO VALE TRANSPORTE</t>
  </si>
  <si>
    <t xml:space="preserve">Valor do desconto</t>
  </si>
  <si>
    <t xml:space="preserve">Custo efetivo</t>
  </si>
  <si>
    <t xml:space="preserve">VALE ALIMENTAÇÃO/REFEIÇÃO</t>
  </si>
  <si>
    <t xml:space="preserve">Valor diário</t>
  </si>
  <si>
    <t xml:space="preserve">DESCONTO DO VALE ALIMENTAÇÃO/REFEIÇÃO</t>
  </si>
  <si>
    <t xml:space="preserve">CUSTO EFETIVO DO VALE ALIMENTAÇÃO/REFEIÇÃO</t>
  </si>
  <si>
    <r>
      <rPr>
        <b val="true"/>
        <sz val="12"/>
        <color rgb="FF000000"/>
        <rFont val="Times New Roman"/>
        <family val="1"/>
      </rPr>
      <t xml:space="preserve">BENEFÍCIO X = Social Familiar
</t>
    </r>
    <r>
      <rPr>
        <sz val="12"/>
        <color rgb="FFFF0000"/>
        <rFont val="Times New Roman"/>
        <family val="1"/>
      </rPr>
      <t xml:space="preserve">Utilizar este campo em caso de outros benefícios previstos em Convenção Coletiva, sempre especificando o tipo, finalidade e previsão legal do mesmo.</t>
    </r>
  </si>
  <si>
    <t xml:space="preserve">BENEFÍCIO social familiar</t>
  </si>
  <si>
    <r>
      <rPr>
        <b val="true"/>
        <sz val="12"/>
        <color rgb="FF000000"/>
        <rFont val="Times New Roman"/>
        <family val="1"/>
      </rPr>
      <t xml:space="preserve">BENEFÍCIO Y= Salário Família
</t>
    </r>
    <r>
      <rPr>
        <sz val="12"/>
        <color rgb="FFFF0000"/>
        <rFont val="Times New Roman"/>
        <family val="1"/>
      </rPr>
      <t xml:space="preserve">Utilizar este campo em caso de outros benefícios previstos em Convenção Coletiva, sempre especificando o tipo, finalidade e previsão legal do mesmo.</t>
    </r>
  </si>
  <si>
    <t xml:space="preserve">BENEFÍCIO Salário Família</t>
  </si>
  <si>
    <t xml:space="preserve">Vale Transporte</t>
  </si>
  <si>
    <t xml:space="preserve">Vale Refeição</t>
  </si>
  <si>
    <t xml:space="preserve">Benef. social familiar</t>
  </si>
  <si>
    <t xml:space="preserve">Salário Família</t>
  </si>
  <si>
    <t xml:space="preserve">Submódulo 2.1</t>
  </si>
  <si>
    <t xml:space="preserve">Submódulo 2.2</t>
  </si>
  <si>
    <t xml:space="preserve">Submódulo 2.3</t>
  </si>
  <si>
    <t xml:space="preserve">MÓDULO 3 - PROVISÃO PARA RESCISÃO</t>
  </si>
  <si>
    <t xml:space="preserve">* Este módulo destina-se a calcular o custo de possível desligamento de um empregado vinculado ao contrato de prestação de serviços. 
* Na metodologia utilizada calcula-se uma probabilidade de ocorrência, por tipos de desligamentos, como fator de ponderação do custo total.</t>
  </si>
  <si>
    <t xml:space="preserve">PERCENTUAIS POR TIPO DE
 DESLIGAMENTO</t>
  </si>
  <si>
    <t xml:space="preserve">Tipos</t>
  </si>
  <si>
    <t xml:space="preserve">Demissão 
SEM  justa Causa</t>
  </si>
  <si>
    <t xml:space="preserve">SEM justa Causa
AP INDENIZADO</t>
  </si>
  <si>
    <t xml:space="preserve">SEM justa Causa 
AP TRABALHADO</t>
  </si>
  <si>
    <t xml:space="preserve">Demissão
 COM  justa Causa</t>
  </si>
  <si>
    <t xml:space="preserve">Desligamentos 
OUTROS TIPOS</t>
  </si>
  <si>
    <t xml:space="preserve">SUBMÓDULO 3.1 - AVISO PRÉVIO INDENIZADO</t>
  </si>
  <si>
    <t xml:space="preserve">* Quando ocorrer a demissão de uma trabalhador e a empresa não conceder prazo de aviso prévio, o trabalhador terá direito a receber o salário referente ao mês completo, conforme dispõe o art. 487 § 1º da CLT.
* A metodologia utilizada computa todos os direitos do trabalhador, aplicando a proporcionalidade estimada de ocorrência de aviso prévio indenizado, realizando provisionamento mensal do custo.
* Estes custos deverão ser apreciados atentamente nos casos de prorrogação contratual para verificar a necessidade de sua renovação ou não.
* Deverão, ainda, ser observados os ditames da Lei nº 12.506, de 2011 e seus impactos no custo quando das prorrogações contratuais.</t>
  </si>
  <si>
    <t xml:space="preserve">AVISO PRÉVIO INDENIZADO</t>
  </si>
  <si>
    <t xml:space="preserve">MULTA DO FGTS E CONTRIBUIÇÃO SOCIAL SOBRE O AVISO PRÉVIO INDENIZADO</t>
  </si>
  <si>
    <t xml:space="preserve">Percentual da 
Multa</t>
  </si>
  <si>
    <t xml:space="preserve">SUBMÓDULO 3.1 - CUSTO DO AVISO PRÉVIO INDENIZADO</t>
  </si>
  <si>
    <t xml:space="preserve">SUBMÓDULO 3.2 - AVISO PRÉVIO TRABALHADO</t>
  </si>
  <si>
    <t xml:space="preserve">* Quando ocorrer a demissão de um trabalhador com aviso prévio, o trabalhador cumprirá os dias em atividade, e terá direito a receber o salário referente ao mês completo, conforme dispõe o art. 487 § 1º da CLT.
* A metodologia utilizada computa todos os direitos do trabalhador, aplicando a proporcionalidade estimada de ocorrência de aviso prévio trabalhado, realizando provisionamento mensal do custo.
* Estes custos deverão ser apreciados atentamente nos casos de prorrogação contratual para verificar a necessidade de sua renovação ou não.
* Deverão, ainda, ser observados os ditames da Lei nº 12.506, de 2011, e seus impactos no custo quando das prorrogações contratuais.</t>
  </si>
  <si>
    <t xml:space="preserve">AVISO PRÉVIO TRABALHADO</t>
  </si>
  <si>
    <t xml:space="preserve">MULTA DO FGTS E CONTRIBUIÇÃO SOCIAL SOBRE O AVISO PRÉVIO TRABALHADO</t>
  </si>
  <si>
    <t xml:space="preserve">SUBMÓDULO 3.2 - CUSTO DO AVISO PRÉVIO TRABALHADO</t>
  </si>
  <si>
    <t xml:space="preserve">SUBMÓDULO 3.3 - DEMISSÃO POR JUSTA CAUSA</t>
  </si>
  <si>
    <t xml:space="preserve">*Na hipótese de demissão por justa causa o empregado perde o direito ao pagamento de 13° salário, férias e adicional de férias, como previsto no parágrafo único do art. 146 da CLT.
* Para estes casos,  na metodologia utilizada, haverá o desconto dos valores que, por tratar-se de provisão mensal, deverão ser reduzidos da fatura da empresa contratada.
* Igualmente, o cômputo de custos com demissão por justa causa considera a probabilidade de ocorrência desta para provisionamento.</t>
  </si>
  <si>
    <t xml:space="preserve">BASE DE CÁLCULO PARA DEMISSÃO POR JUSTA CAUSA</t>
  </si>
  <si>
    <t xml:space="preserve">Valor provisionado do 13º Salário</t>
  </si>
  <si>
    <t xml:space="preserve">Valor provisionado das Férias</t>
  </si>
  <si>
    <t xml:space="preserve">Valor provisionado do Adicional de Férias</t>
  </si>
  <si>
    <t xml:space="preserve">SUBMÓDULO 3.3 - CUSTO DA DEMISSÃO COM JUSTA CAUSA</t>
  </si>
  <si>
    <t xml:space="preserve">Submódulo 3.1</t>
  </si>
  <si>
    <t xml:space="preserve">Submódulo 3.2</t>
  </si>
  <si>
    <t xml:space="preserve">Submódulo 3.3</t>
  </si>
  <si>
    <t xml:space="preserve">MÓDULO 4 - CUSTO DE REPOSIÇÃO DO PROFISSIONAL AUSENTE</t>
  </si>
  <si>
    <t xml:space="preserve">* O Custo de reposição do profissional ausente refere-se ao custo necessário para substituir, no posto de trabalho, o profissional residente quando estiver em gozo de férias ou no caso de um das ausências legais previstas no art 473 da Consolidação das Leis do Trabalho. 
* Na metodologia utilizada utiliza-se uma probabilidade de ocorrência, mediante estatísticas da Relação Anual de Informações                                                  Sociais-2016 (RAIS/MTE), da Pesquisa Nacional por Amostra de Domicílios-2016 (PNAD/IBGE), do Registro Civil (IBGE)-2016.
* São computados, então, a probabilidade de dias de ausência para cobertura, conforme escala de trabalho mensal.
* Para jornadas jornadas 12x36h a necessidade de reposição incide somente em 50% do dias de ausência devido à escala. 
* Na jornada 44h computa-se somente a reposição nos dias úteis, portanto, 69,04% da ausência total.</t>
  </si>
  <si>
    <t xml:space="preserve">Probabilidade de ocorrência de ausências legais, conforme previsão do art. 473 da Consolidação das Leis do Trabalho.</t>
  </si>
  <si>
    <t xml:space="preserve">Memória de Cálculo - número de dias de reposição do profissional ausente para cada evento </t>
  </si>
  <si>
    <t xml:space="preserve">Incidência anual</t>
  </si>
  <si>
    <t xml:space="preserve">Duração Legal  
da Ausência</t>
  </si>
  <si>
    <t xml:space="preserve">12x36</t>
  </si>
  <si>
    <t xml:space="preserve">44h</t>
  </si>
  <si>
    <t xml:space="preserve">Proporção dias afetados</t>
  </si>
  <si>
    <t xml:space="preserve">Dias de reposição</t>
  </si>
  <si>
    <t xml:space="preserve">Férias</t>
  </si>
  <si>
    <t xml:space="preserve">Ausência justificada</t>
  </si>
  <si>
    <t xml:space="preserve">Acidente trabalho</t>
  </si>
  <si>
    <t xml:space="preserve">Afastamento por doença</t>
  </si>
  <si>
    <t xml:space="preserve">Consulta médica filho</t>
  </si>
  <si>
    <t xml:space="preserve">Óbitos na família</t>
  </si>
  <si>
    <t xml:space="preserve">Casamento</t>
  </si>
  <si>
    <t xml:space="preserve">Doação de sangue</t>
  </si>
  <si>
    <t xml:space="preserve">Testemunho</t>
  </si>
  <si>
    <t xml:space="preserve">Paternidade</t>
  </si>
  <si>
    <t xml:space="preserve">Maternidade</t>
  </si>
  <si>
    <t xml:space="preserve">Consulta pré-natal</t>
  </si>
  <si>
    <t xml:space="preserve">ESTIMATIVA DA NECESSIDADE DE REPOSIÇÃO DE PROFISSIONAL</t>
  </si>
  <si>
    <t xml:space="preserve">Composição</t>
  </si>
  <si>
    <t xml:space="preserve">ESCALAS -  Cargo A</t>
  </si>
  <si>
    <t xml:space="preserve"> 12 x 36 D</t>
  </si>
  <si>
    <t xml:space="preserve">12 x 36 N</t>
  </si>
  <si>
    <t xml:space="preserve">44 SEM</t>
  </si>
  <si>
    <t xml:space="preserve">Total Para reposição</t>
  </si>
  <si>
    <t xml:space="preserve">SUBMÓDULO 4.1 - AUSÊNCIAS LEGAIS</t>
  </si>
  <si>
    <t xml:space="preserve">* O Submódulo 4.1 destina-se ao cálculo do custo estimado para a reposição de ausências legais do empregado residente.
* Na metodologia utilizada computa-se o custo total de um empregado, com direito à remuneração, 13° salário, férias, encargos e benefícios, bem como probabi-lidade de rescisão, para a base de cálculo do presente submódulo que, em seguida, servirá para estipular o custo diário de um profissional para a contratação. 
* Com base neste custo diário estima-se o custo mensal com reposição de profissional ausente.</t>
  </si>
  <si>
    <t xml:space="preserve">CUSTO DIÁRIO PARA O REPOSITOR</t>
  </si>
  <si>
    <t xml:space="preserve">Divisor do dia</t>
  </si>
  <si>
    <t xml:space="preserve">Custo diário</t>
  </si>
  <si>
    <t xml:space="preserve">Necessidade de Reposição</t>
  </si>
  <si>
    <t xml:space="preserve">Custo anual</t>
  </si>
  <si>
    <t xml:space="preserve">Custo mensal</t>
  </si>
  <si>
    <t xml:space="preserve">SUBMÓDULO 4.2 - INTRAJORNADA</t>
  </si>
  <si>
    <t xml:space="preserve">* O submódulo 4.2 destina-se a calcular o custo de um repositor para cobertura do tempo de concessão do intervalo para repouso e alimentação, previsto no art. 71 da Consolidação das Leis do Trabalho, ao empregado residente. 
* Na metodologia utilizada, calcula-se o custo da hora de trabalho e multiplica-se pela necessidade de horas de cobertura no mês. 
* Por tratar-se de condição excepcional, dependerá de decisão do órgão contratante, bem como de disposições constantes da Convenção Coletiva quanto ao tempo de intervalo e ao adicional para pagamento.
* Não se computa custo de reposição intrajornada para supervisores por considerar que estes não realizam a cobertura de posto de trabalho e poderiam se ausentar durante o tempo previsto em lei, definição que também deverá ser objeto de apreciação pelos órgãos contratantes.</t>
  </si>
  <si>
    <t xml:space="preserve">CUSTO POR HORA DO REPOSITOR</t>
  </si>
  <si>
    <t xml:space="preserve">divisor de hora</t>
  </si>
  <si>
    <t xml:space="preserve">Valor da hora</t>
  </si>
  <si>
    <t xml:space="preserve">Necessidade de Reposição (horas)</t>
  </si>
  <si>
    <t xml:space="preserve">Submódulo 4.1</t>
  </si>
  <si>
    <t xml:space="preserve">Submódulo 4.2</t>
  </si>
  <si>
    <t xml:space="preserve">MÓDULO 5 - INSUMOS DE MÃO DE OBRA</t>
  </si>
  <si>
    <t xml:space="preserve">UNIFORMES - COMPOSIÇÃO - VALOR ANUAL </t>
  </si>
  <si>
    <t xml:space="preserve">Item</t>
  </si>
  <si>
    <t xml:space="preserve">Quantidade</t>
  </si>
  <si>
    <t xml:space="preserve">Calça</t>
  </si>
  <si>
    <t xml:space="preserve">Camisa</t>
  </si>
  <si>
    <t xml:space="preserve">Sapato</t>
  </si>
  <si>
    <t xml:space="preserve">Material</t>
  </si>
  <si>
    <t xml:space="preserve">EPI’s</t>
  </si>
  <si>
    <t xml:space="preserve">Custo anual por Pessoa  </t>
  </si>
  <si>
    <t xml:space="preserve">UNIFORMES</t>
  </si>
  <si>
    <t xml:space="preserve">Custo mensal </t>
  </si>
  <si>
    <t xml:space="preserve">Equipamentos </t>
  </si>
  <si>
    <t xml:space="preserve">Descrição</t>
  </si>
  <si>
    <t xml:space="preserve">Cotação</t>
  </si>
  <si>
    <t xml:space="preserve">Duração dos itens 
(vida útil)</t>
  </si>
  <si>
    <t xml:space="preserve">12x36 h</t>
  </si>
  <si>
    <t xml:space="preserve">44 horas</t>
  </si>
  <si>
    <t xml:space="preserve">Locação 4 rádios comunicadores</t>
  </si>
  <si>
    <t xml:space="preserve">Valor mensal 90 cada</t>
  </si>
  <si>
    <t xml:space="preserve">Valor total </t>
  </si>
  <si>
    <t xml:space="preserve">CUSTO MENSAL DOS EQUIPAMENTOS</t>
  </si>
  <si>
    <t xml:space="preserve">Valor por empregado</t>
  </si>
  <si>
    <t xml:space="preserve">Custo com Uniformes</t>
  </si>
  <si>
    <t xml:space="preserve">Custo com Equipamentos</t>
  </si>
  <si>
    <t xml:space="preserve">MÓDULO 6 - CUSTOS INDIRETOS, TRIBUTOS E LUCRO</t>
  </si>
  <si>
    <t xml:space="preserve">INFORMAÇÃO DE PERCENTUAIS ESTIMADOS DE CITL</t>
  </si>
  <si>
    <t xml:space="preserve">Custos Indiretos</t>
  </si>
  <si>
    <t xml:space="preserve">Cofins + Pis</t>
  </si>
  <si>
    <t xml:space="preserve">ISS CB</t>
  </si>
  <si>
    <t xml:space="preserve">Tributos</t>
  </si>
  <si>
    <t xml:space="preserve">???</t>
  </si>
  <si>
    <t xml:space="preserve">LR</t>
  </si>
  <si>
    <t xml:space="preserve">7,6 + 1,65.</t>
  </si>
  <si>
    <t xml:space="preserve">Lucro</t>
  </si>
  <si>
    <t xml:space="preserve">LP</t>
  </si>
  <si>
    <t xml:space="preserve">3 + 0,65.</t>
  </si>
  <si>
    <t xml:space="preserve">Lucro real</t>
  </si>
  <si>
    <t xml:space="preserve">Lucro Presumido</t>
  </si>
  <si>
    <t xml:space="preserve">Simples</t>
  </si>
  <si>
    <t xml:space="preserve">RATEIO DO Cargo B</t>
  </si>
  <si>
    <t xml:space="preserve">* Para os casos em que há Supervisor e este não for contratado como um posto de trabalho, a exemplo dos serviços de vigilância patrimonial, seu custo deverá ser rateado pelo total de empregados supervisionados.</t>
  </si>
  <si>
    <t xml:space="preserve">RATEIO DA CHEFIA DE CAMPO</t>
  </si>
  <si>
    <t xml:space="preserve">Subordinados</t>
  </si>
  <si>
    <t xml:space="preserve">CUSTO DO TRABALHADOR</t>
  </si>
  <si>
    <t xml:space="preserve">CUSTO TOTAL POR TRABALHADOR</t>
  </si>
  <si>
    <t xml:space="preserve">Módulo</t>
  </si>
  <si>
    <t xml:space="preserve">12x36 Diurno</t>
  </si>
  <si>
    <t xml:space="preserve">12x36 Noturno</t>
  </si>
  <si>
    <t xml:space="preserve">44h Semanais</t>
  </si>
  <si>
    <t xml:space="preserve">Remuneração</t>
  </si>
  <si>
    <t xml:space="preserve">Encargos e Benefícios</t>
  </si>
  <si>
    <t xml:space="preserve">Rescisão</t>
  </si>
  <si>
    <t xml:space="preserve">Reposição Profissional Ausente</t>
  </si>
  <si>
    <t xml:space="preserve">Insumos Diversos</t>
  </si>
  <si>
    <t xml:space="preserve">Custos Indiretos, Tributos e Lucro</t>
  </si>
  <si>
    <t xml:space="preserve">Rateio da Chefia de Campo</t>
  </si>
  <si>
    <t xml:space="preserve">Valor por Empregado</t>
  </si>
  <si>
    <t xml:space="preserve">Valor por Posto</t>
  </si>
  <si>
    <t xml:space="preserve"> </t>
  </si>
  <si>
    <t xml:space="preserve">96 Horas p/mês</t>
  </si>
  <si>
    <t xml:space="preserve">96h*R$30,43</t>
  </si>
  <si>
    <t xml:space="preserve">MODELO PARA A CONSOLIDAÇÃO E APRESENTAÇÃO DE PROPOSTAS</t>
  </si>
  <si>
    <t xml:space="preserve">Com ajustes após publicação da Lei n° 13.467, de 2017.</t>
  </si>
  <si>
    <t xml:space="preserve">Módulo 1 - Composição da Remuneração</t>
  </si>
  <si>
    <t xml:space="preserve">Composição da Remuneração</t>
  </si>
  <si>
    <t xml:space="preserve">Valor (R$)</t>
  </si>
  <si>
    <t xml:space="preserve">A</t>
  </si>
  <si>
    <t xml:space="preserve">Salário-Base</t>
  </si>
  <si>
    <t xml:space="preserve">B</t>
  </si>
  <si>
    <t xml:space="preserve">Adicional de Periculosidade</t>
  </si>
  <si>
    <t xml:space="preserve">C</t>
  </si>
  <si>
    <t xml:space="preserve">Adicional de Insalubridade</t>
  </si>
  <si>
    <t xml:space="preserve">D</t>
  </si>
  <si>
    <t xml:space="preserve">E</t>
  </si>
  <si>
    <t xml:space="preserve">Adicional de Hora Noturna Reduzida</t>
  </si>
  <si>
    <t xml:space="preserve">G</t>
  </si>
  <si>
    <t xml:space="preserve">Outros (especificar)</t>
  </si>
  <si>
    <t xml:space="preserve">Módulo 2 - Encargos e Benefícios Anuais, Mensais e Diários</t>
  </si>
  <si>
    <t xml:space="preserve">Submódulo 2.1 - 13º (décimo terceiro) Salário, Férias e Adicional de Férias</t>
  </si>
  <si>
    <t xml:space="preserve">2.1</t>
  </si>
  <si>
    <t xml:space="preserve">13º (décimo terceiro) Salário, Férias e Adicional de Férias</t>
  </si>
  <si>
    <t xml:space="preserve">13º (décimo terceiro) Salário</t>
  </si>
  <si>
    <t xml:space="preserve">Férias e Adicional de Férias</t>
  </si>
  <si>
    <t xml:space="preserve">Submódulo 2.2 - Encargos Previdenciários (GPS), Fundo de Garantia por Tempo de Serviço (FGTS) e outras contribuições.</t>
  </si>
  <si>
    <t xml:space="preserve">2.2</t>
  </si>
  <si>
    <t xml:space="preserve">GPS, FGTS e outras contribuições</t>
  </si>
  <si>
    <t xml:space="preserve">Percentual (%)</t>
  </si>
  <si>
    <t xml:space="preserve">INSS</t>
  </si>
  <si>
    <t xml:space="preserve">Salário Educação</t>
  </si>
  <si>
    <t xml:space="preserve">SAT</t>
  </si>
  <si>
    <t xml:space="preserve">SESC ou SESI</t>
  </si>
  <si>
    <t xml:space="preserve">SENAI - SENAC</t>
  </si>
  <si>
    <t xml:space="preserve">F</t>
  </si>
  <si>
    <t xml:space="preserve">H</t>
  </si>
  <si>
    <t xml:space="preserve">Total </t>
  </si>
  <si>
    <t xml:space="preserve">Submódulo 2.3 - Benefícios Mensais e Diários.</t>
  </si>
  <si>
    <t xml:space="preserve">2.3</t>
  </si>
  <si>
    <t xml:space="preserve">Benefícios Mensais e Diários</t>
  </si>
  <si>
    <t xml:space="preserve">Transporte</t>
  </si>
  <si>
    <t xml:space="preserve">Auxílio-Refeição/Alimentação</t>
  </si>
  <si>
    <t xml:space="preserve">Benefício xxx</t>
  </si>
  <si>
    <t xml:space="preserve">Quadro-Resumo do Módulo 2 - Encargos e Benefícios anuais, mensais e diários</t>
  </si>
  <si>
    <t xml:space="preserve">Encargos e Benefícios Anuais, Mensais e Diários</t>
  </si>
  <si>
    <t xml:space="preserve">Módulo 3 - Provisão para Rescisão</t>
  </si>
  <si>
    <t xml:space="preserve">Provisão para Rescisão</t>
  </si>
  <si>
    <t xml:space="preserve">Aviso Prévio Indenizado</t>
  </si>
  <si>
    <t xml:space="preserve">Incidência do FGTS sobre o Aviso Prévio Indenizado</t>
  </si>
  <si>
    <t xml:space="preserve">Multa do FGTS e contribuição social sobre o Aviso Prévio Indenizado</t>
  </si>
  <si>
    <t xml:space="preserve">Aviso Prévio Trabalhado</t>
  </si>
  <si>
    <t xml:space="preserve">Incidência dos encargos do submódulo 2.2 sobre o Aviso Prévio Trabalhado</t>
  </si>
  <si>
    <t xml:space="preserve">Multa do FGTS e contribuição social sobre o Aviso Prévio Trabalhado</t>
  </si>
  <si>
    <t xml:space="preserve">Módulo 4 - Custo de Reposição do Profissional Ausente</t>
  </si>
  <si>
    <t xml:space="preserve">Submódulo 4.1 - Ausências Legais</t>
  </si>
  <si>
    <t xml:space="preserve">4.1</t>
  </si>
  <si>
    <t xml:space="preserve">Ausências Legais</t>
  </si>
  <si>
    <t xml:space="preserve">Licença-Paternidade</t>
  </si>
  <si>
    <t xml:space="preserve">Ausência por acidente de trabalho</t>
  </si>
  <si>
    <t xml:space="preserve">Afastamento Maternidade</t>
  </si>
  <si>
    <t xml:space="preserve">Submódulo 4.2 - Intrajornada</t>
  </si>
  <si>
    <t xml:space="preserve">4.2</t>
  </si>
  <si>
    <t xml:space="preserve">Intrajornada</t>
  </si>
  <si>
    <t xml:space="preserve">Intervalo para repouso e alimentação</t>
  </si>
  <si>
    <t xml:space="preserve">Quadro-Resumo do Módulo 4 - Custo de Reposição do Profissional Ausente</t>
  </si>
  <si>
    <t xml:space="preserve">Custo de Reposição do Profissional Ausente</t>
  </si>
  <si>
    <t xml:space="preserve">Módulo 5 - Insumos Diversos</t>
  </si>
  <si>
    <t xml:space="preserve">Uniformes</t>
  </si>
  <si>
    <t xml:space="preserve">Materiais</t>
  </si>
  <si>
    <t xml:space="preserve">Equipamentos</t>
  </si>
  <si>
    <t xml:space="preserve">Módulo 6 - Custos Indiretos, Tributos e Lucro</t>
  </si>
  <si>
    <t xml:space="preserve">C.1. Tributos Federais (especificar)</t>
  </si>
  <si>
    <t xml:space="preserve">C.2. Tributos Estaduais (especificar)</t>
  </si>
  <si>
    <t xml:space="preserve">C.3. Tributos Municipais (especificar)</t>
  </si>
  <si>
    <t xml:space="preserve">2. QUADRO-RESUMO DO CUSTO POR EMPREGADO</t>
  </si>
  <si>
    <t xml:space="preserve">Mão de obra vinculada à execução contratual (valor por empregado)</t>
  </si>
  <si>
    <t xml:space="preserve">Subtotal (A + B +C+ D+E)</t>
  </si>
  <si>
    <t xml:space="preserve">Módulo 6 – Custos Indiretos, Tributos e Lucro</t>
  </si>
  <si>
    <t xml:space="preserve">Valor Total por Empregado </t>
  </si>
  <si>
    <t xml:space="preserve">Materiais de limpeza</t>
  </si>
  <si>
    <t xml:space="preserve">Quantidade ANUAL</t>
  </si>
  <si>
    <t xml:space="preserve">Quantidade MENSAL</t>
  </si>
  <si>
    <t xml:space="preserve">Papel higiênico branco, macio, neutro, não reciclado, fardo com 16 rolos</t>
  </si>
  <si>
    <t xml:space="preserve">Papel toalha crepada, branca, não reciclável pct 1000 folhas (pct)</t>
  </si>
  <si>
    <t xml:space="preserve">Desinfetante líquido galão 5L (un)</t>
  </si>
  <si>
    <t xml:space="preserve">Sabonete líquido 5L (un)</t>
  </si>
  <si>
    <t xml:space="preserve">Aromatizante aerossol para ambiente</t>
  </si>
  <si>
    <t xml:space="preserve">Álcool em gel a 70%, para a higienização das mãos</t>
  </si>
  <si>
    <t xml:space="preserve">Álcool líquido a 70% 5L</t>
  </si>
  <si>
    <t xml:space="preserve">Limpa vidros 1L</t>
  </si>
  <si>
    <t xml:space="preserve">Saponáceo líquido 300ml</t>
  </si>
  <si>
    <t xml:space="preserve">Saponáceo em pó 300ml</t>
  </si>
  <si>
    <t xml:space="preserve">Água sanitária com cloro 5 litros</t>
  </si>
  <si>
    <t xml:space="preserve">Sacos de lixo preto 20L com 100 un</t>
  </si>
  <si>
    <t xml:space="preserve">Sacos de lixo preto 100L com 100 un</t>
  </si>
  <si>
    <t xml:space="preserve">Sacos de lixo preto 10L com 100 un</t>
  </si>
  <si>
    <t xml:space="preserve">Pano de chão</t>
  </si>
  <si>
    <t xml:space="preserve">Pano pequeno de limpeza;</t>
  </si>
  <si>
    <t xml:space="preserve">Espanador de pó</t>
  </si>
  <si>
    <t xml:space="preserve">Vassoura de nylon;</t>
  </si>
  <si>
    <t xml:space="preserve">Conj Mop completo para pó;</t>
  </si>
  <si>
    <t xml:space="preserve">Flanela;</t>
  </si>
  <si>
    <t xml:space="preserve">Balde pequeno;</t>
  </si>
  <si>
    <t xml:space="preserve">Balde médio;</t>
  </si>
  <si>
    <t xml:space="preserve">Rodo de limpeza pequeno;</t>
  </si>
  <si>
    <t xml:space="preserve">Rodo de limpeza grande;</t>
  </si>
  <si>
    <t xml:space="preserve">Cabo extensor de alumínio para limpar vidros</t>
  </si>
  <si>
    <t xml:space="preserve">Mop para limpeza com água</t>
  </si>
  <si>
    <t xml:space="preserve">Luvas amarelas; (pares)</t>
  </si>
  <si>
    <t xml:space="preserve">Lustra Moveis</t>
  </si>
  <si>
    <t xml:space="preserve">Pazinha de plástico</t>
  </si>
  <si>
    <t xml:space="preserve">Cera para piso porcelanato 5L;</t>
  </si>
  <si>
    <t xml:space="preserve">Cera para piso de madeira 5L;</t>
  </si>
  <si>
    <t xml:space="preserve">Removedor de cera neutro 5L</t>
  </si>
  <si>
    <t xml:space="preserve">Pedra sanitária;</t>
  </si>
  <si>
    <t xml:space="preserve">Desinfetante higiênico sanitário liquido 5l</t>
  </si>
  <si>
    <t xml:space="preserve">Naftalina em bolas pacote com 50</t>
  </si>
  <si>
    <t xml:space="preserve">Detergente líquido para louça 500 ML</t>
  </si>
  <si>
    <t xml:space="preserve">Sabão em barra;</t>
  </si>
  <si>
    <t xml:space="preserve">Sabão em pó 1 KG</t>
  </si>
  <si>
    <t xml:space="preserve">Esponja de aço pct c 8 un; </t>
  </si>
  <si>
    <t xml:space="preserve">Palha de aço 1 unidade</t>
  </si>
  <si>
    <t xml:space="preserve">Esponja de louça 1unidade</t>
  </si>
  <si>
    <t xml:space="preserve">Detergente para carpetes e tapetes 5L; </t>
  </si>
  <si>
    <t xml:space="preserve">Escova para vaso sanitário com suporte;</t>
  </si>
  <si>
    <t xml:space="preserve">Escova para tapetes;</t>
  </si>
  <si>
    <t xml:space="preserve">Escada alumínio com altura de acordo com norma</t>
  </si>
  <si>
    <t xml:space="preserve">Encerradeira industrial </t>
  </si>
  <si>
    <t xml:space="preserve">Suportes para papel toalha;</t>
  </si>
  <si>
    <t xml:space="preserve">Suporte para sabonete líquido;</t>
  </si>
  <si>
    <t xml:space="preserve">Suporte para pepel higiênicos;</t>
  </si>
  <si>
    <t xml:space="preserve">Câmara de Vereadores de Carlos Barbosa – Materias para limpeza – Licitar empresa de limpeza com produtos e mão de obra.</t>
  </si>
  <si>
    <t xml:space="preserve">Limpa +</t>
  </si>
  <si>
    <t xml:space="preserve">Limp Bento</t>
  </si>
  <si>
    <t xml:space="preserve">Detoni</t>
  </si>
  <si>
    <t xml:space="preserve">Unidade</t>
  </si>
  <si>
    <t xml:space="preserve">Forn 1</t>
  </si>
  <si>
    <t xml:space="preserve">Forn 2</t>
  </si>
  <si>
    <t xml:space="preserve">Forn 3</t>
  </si>
  <si>
    <t xml:space="preserve">Internet</t>
  </si>
  <si>
    <t xml:space="preserve">média </t>
  </si>
  <si>
    <t xml:space="preserve">estimativa</t>
  </si>
  <si>
    <t xml:space="preserve">mensal</t>
  </si>
  <si>
    <t xml:space="preserve">anual</t>
  </si>
  <si>
    <t xml:space="preserve">---</t>
  </si>
  <si>
    <t xml:space="preserve">Álcool em gel a 70%, para a higienização das mãos 5L</t>
  </si>
  <si>
    <t xml:space="preserve">Flanela</t>
  </si>
  <si>
    <t xml:space="preserve">3 p ano</t>
  </si>
  <si>
    <t xml:space="preserve">4 p ano</t>
  </si>
  <si>
    <t xml:space="preserve">1 p ano</t>
  </si>
  <si>
    <t xml:space="preserve">2 p ano</t>
  </si>
  <si>
    <t xml:space="preserve">1 por ano</t>
  </si>
  <si>
    <t xml:space="preserve">Desinfetante higiênico sanitário liquido 5L</t>
  </si>
  <si>
    <t xml:space="preserve">não tem</t>
  </si>
  <si>
    <t xml:space="preserve">5 p ano</t>
  </si>
  <si>
    <t xml:space="preserve">1 p 5 anos</t>
  </si>
  <si>
    <t xml:space="preserve">TOTAIS:</t>
  </si>
  <si>
    <t xml:space="preserve">Total mensal materiais de limpeza: R$ 2.076,46</t>
  </si>
  <si>
    <t xml:space="preserve">Total anual materiais de limpeza: R$ 24.917,48</t>
  </si>
  <si>
    <t xml:space="preserve">Carlos Barbosa 05/12/2022.</t>
  </si>
</sst>
</file>

<file path=xl/styles.xml><?xml version="1.0" encoding="utf-8"?>
<styleSheet xmlns="http://schemas.openxmlformats.org/spreadsheetml/2006/main">
  <numFmts count="19">
    <numFmt numFmtId="164" formatCode="General"/>
    <numFmt numFmtId="165" formatCode="\ * #,##0.00\ ;\ * \(#,##0.00\);\ * \-#\ ;\ @\ "/>
    <numFmt numFmtId="166" formatCode="\ * #,##0.00\ ;\-* #,##0.00\ ;\ * \-#\ ;\ @\ "/>
    <numFmt numFmtId="167" formatCode="[$R$-416]\ #,##0.00;[RED]\-[$R$-416]\ #,##0.00"/>
    <numFmt numFmtId="168" formatCode="[$R$-416]\ #,##0.00;[RED]\-[$R$-416]\ #,##0.00"/>
    <numFmt numFmtId="169" formatCode="#,##0.00;[RED]#,##0.00"/>
    <numFmt numFmtId="170" formatCode="0%"/>
    <numFmt numFmtId="171" formatCode="0.00%"/>
    <numFmt numFmtId="172" formatCode="General"/>
    <numFmt numFmtId="173" formatCode="#,##0.00"/>
    <numFmt numFmtId="174" formatCode="0"/>
    <numFmt numFmtId="175" formatCode="[$-416]#,##0.00\ ;[RED]\(#,##0.00\)"/>
    <numFmt numFmtId="176" formatCode="0.0000"/>
    <numFmt numFmtId="177" formatCode="#,##0.0000\ ;\-#,##0.0000\ "/>
    <numFmt numFmtId="178" formatCode="#,##0"/>
    <numFmt numFmtId="179" formatCode="0.00"/>
    <numFmt numFmtId="180" formatCode="[$-416]#,##0.00\ ;\(#,##0.00\)"/>
    <numFmt numFmtId="181" formatCode="#,##0.0"/>
    <numFmt numFmtId="182" formatCode="0.0"/>
  </numFmts>
  <fonts count="21">
    <font>
      <sz val="11"/>
      <color rgb="FF000000"/>
      <name val="Calibri"/>
      <family val="2"/>
    </font>
    <font>
      <sz val="10"/>
      <name val="Arial"/>
      <family val="0"/>
    </font>
    <font>
      <sz val="10"/>
      <name val="Arial"/>
      <family val="0"/>
    </font>
    <font>
      <sz val="10"/>
      <name val="Arial"/>
      <family val="0"/>
    </font>
    <font>
      <sz val="10"/>
      <name val="Arial"/>
      <family val="2"/>
    </font>
    <font>
      <i val="true"/>
      <u val="single"/>
      <sz val="11"/>
      <color rgb="FFFFFFFF"/>
      <name val="Calibri"/>
      <family val="2"/>
    </font>
    <font>
      <sz val="11"/>
      <color rgb="FFCCCCCC"/>
      <name val="Calibri"/>
      <family val="2"/>
    </font>
    <font>
      <sz val="11"/>
      <color rgb="FFFFCF03"/>
      <name val="Calibri"/>
      <family val="2"/>
    </font>
    <font>
      <sz val="11"/>
      <color rgb="FF000033"/>
      <name val="Calibri"/>
      <family val="2"/>
    </font>
    <font>
      <sz val="12"/>
      <color rgb="FF000000"/>
      <name val="Times New Roman"/>
      <family val="1"/>
    </font>
    <font>
      <sz val="12"/>
      <color rgb="FFFFFFFF"/>
      <name val="Times New Roman"/>
      <family val="1"/>
    </font>
    <font>
      <sz val="12"/>
      <color rgb="FFFF0000"/>
      <name val="Times New Roman"/>
      <family val="1"/>
    </font>
    <font>
      <b val="true"/>
      <sz val="12"/>
      <color rgb="FF000000"/>
      <name val="Times New Roman"/>
      <family val="1"/>
    </font>
    <font>
      <sz val="12"/>
      <name val="Times New Roman"/>
      <family val="1"/>
    </font>
    <font>
      <b val="true"/>
      <sz val="12"/>
      <name val="Times New Roman"/>
      <family val="1"/>
    </font>
    <font>
      <b val="true"/>
      <sz val="12"/>
      <color rgb="FF00B050"/>
      <name val="Times New Roman"/>
      <family val="1"/>
    </font>
    <font>
      <sz val="9"/>
      <color rgb="FF000000"/>
      <name val="Segoe UI"/>
      <family val="2"/>
    </font>
    <font>
      <sz val="18"/>
      <color rgb="FFFFFFFF"/>
      <name val="Times New Roman"/>
      <family val="1"/>
    </font>
    <font>
      <b val="true"/>
      <sz val="12"/>
      <color rgb="FF000000"/>
      <name val="Calibri"/>
      <family val="2"/>
    </font>
    <font>
      <sz val="12"/>
      <color rgb="FF000000"/>
      <name val="Calibri"/>
      <family val="2"/>
    </font>
    <font>
      <sz val="12"/>
      <name val="Calibri"/>
      <family val="2"/>
    </font>
  </fonts>
  <fills count="18">
    <fill>
      <patternFill patternType="none"/>
    </fill>
    <fill>
      <patternFill patternType="gray125"/>
    </fill>
    <fill>
      <patternFill patternType="solid">
        <fgColor rgb="FF000033"/>
        <bgColor rgb="FF000000"/>
      </patternFill>
    </fill>
    <fill>
      <patternFill patternType="solid">
        <fgColor rgb="FFFFFF66"/>
        <bgColor rgb="FFFFFFA6"/>
      </patternFill>
    </fill>
    <fill>
      <patternFill patternType="solid">
        <fgColor rgb="FF2E75B6"/>
        <bgColor rgb="FF0066CC"/>
      </patternFill>
    </fill>
    <fill>
      <patternFill patternType="solid">
        <fgColor rgb="FF9DC3E6"/>
        <bgColor rgb="FFBDD7EE"/>
      </patternFill>
    </fill>
    <fill>
      <patternFill patternType="solid">
        <fgColor rgb="FFFFFF00"/>
        <bgColor rgb="FFFFFF66"/>
      </patternFill>
    </fill>
    <fill>
      <patternFill patternType="solid">
        <fgColor rgb="FF729FCF"/>
        <bgColor rgb="FF969696"/>
      </patternFill>
    </fill>
    <fill>
      <patternFill patternType="solid">
        <fgColor rgb="FFF8CBAD"/>
        <bgColor rgb="FFFBE5D6"/>
      </patternFill>
    </fill>
    <fill>
      <patternFill patternType="solid">
        <fgColor rgb="FFBDD7EE"/>
        <bgColor rgb="FFCCCCCC"/>
      </patternFill>
    </fill>
    <fill>
      <patternFill patternType="solid">
        <fgColor rgb="FFFFFFA6"/>
        <bgColor rgb="FFFFFF66"/>
      </patternFill>
    </fill>
    <fill>
      <patternFill patternType="solid">
        <fgColor rgb="FFF4B183"/>
        <bgColor rgb="FFF8CBAD"/>
      </patternFill>
    </fill>
    <fill>
      <patternFill patternType="solid">
        <fgColor rgb="FFFFFFFF"/>
        <bgColor rgb="FFDEEBF7"/>
      </patternFill>
    </fill>
    <fill>
      <patternFill patternType="solid">
        <fgColor rgb="FFFBE5D6"/>
        <bgColor rgb="FFDEEBF7"/>
      </patternFill>
    </fill>
    <fill>
      <patternFill patternType="solid">
        <fgColor rgb="FF50938A"/>
        <bgColor rgb="FF808080"/>
      </patternFill>
    </fill>
    <fill>
      <patternFill patternType="solid">
        <fgColor rgb="FFDEEBF7"/>
        <bgColor rgb="FFCCFFFF"/>
      </patternFill>
    </fill>
    <fill>
      <patternFill patternType="solid">
        <fgColor rgb="FF66CCFF"/>
        <bgColor rgb="FF9DC3E6"/>
      </patternFill>
    </fill>
    <fill>
      <patternFill patternType="solid">
        <fgColor rgb="FFCCCCCC"/>
        <bgColor rgb="FFBDD7EE"/>
      </patternFill>
    </fill>
  </fills>
  <borders count="50">
    <border diagonalUp="false" diagonalDown="false">
      <left/>
      <right/>
      <top/>
      <bottom/>
      <diagonal/>
    </border>
    <border diagonalUp="false" diagonalDown="false">
      <left style="hair">
        <color rgb="FFFFCF03"/>
      </left>
      <right/>
      <top style="hair">
        <color rgb="FFFFCF03"/>
      </top>
      <bottom/>
      <diagonal/>
    </border>
    <border diagonalUp="false" diagonalDown="false">
      <left style="hair">
        <color rgb="FFFFCF03"/>
      </left>
      <right/>
      <top/>
      <bottom/>
      <diagonal/>
    </border>
    <border diagonalUp="false" diagonalDown="false">
      <left style="hair">
        <color rgb="FFFFCF03"/>
      </left>
      <right/>
      <top/>
      <bottom style="hair">
        <color rgb="FFFFCF03"/>
      </bottom>
      <diagonal/>
    </border>
    <border diagonalUp="false" diagonalDown="false">
      <left/>
      <right/>
      <top style="hair">
        <color rgb="FFFFCF03"/>
      </top>
      <bottom/>
      <diagonal/>
    </border>
    <border diagonalUp="false" diagonalDown="false">
      <left style="hair">
        <color rgb="FFFFCF03"/>
      </left>
      <right style="hair">
        <color rgb="FFFFCF03"/>
      </right>
      <top style="hair">
        <color rgb="FFFFCF03"/>
      </top>
      <bottom style="hair">
        <color rgb="FFFFCF03"/>
      </bottom>
      <diagonal/>
    </border>
    <border diagonalUp="false" diagonalDown="false">
      <left/>
      <right/>
      <top/>
      <bottom style="hair">
        <color rgb="FFFFCF03"/>
      </bottom>
      <diagonal/>
    </border>
    <border diagonalUp="false" diagonalDown="false">
      <left/>
      <right style="hair">
        <color rgb="FFFFCF03"/>
      </right>
      <top style="hair">
        <color rgb="FFFFCF03"/>
      </top>
      <bottom/>
      <diagonal/>
    </border>
    <border diagonalUp="false" diagonalDown="false">
      <left/>
      <right style="hair">
        <color rgb="FFFFCF03"/>
      </right>
      <top/>
      <bottom/>
      <diagonal/>
    </border>
    <border diagonalUp="false" diagonalDown="false">
      <left/>
      <right style="hair">
        <color rgb="FFFFCF03"/>
      </right>
      <top/>
      <bottom style="hair">
        <color rgb="FFFFCF03"/>
      </bottom>
      <diagonal/>
    </border>
    <border diagonalUp="false" diagonalDown="false">
      <left style="medium"/>
      <right/>
      <top/>
      <bottom/>
      <diagonal/>
    </border>
    <border diagonalUp="false" diagonalDown="false">
      <left style="thin"/>
      <right style="thin"/>
      <top style="thin"/>
      <bottom style="thin"/>
      <diagonal/>
    </border>
    <border diagonalUp="false" diagonalDown="false">
      <left style="medium"/>
      <right style="medium"/>
      <top style="medium"/>
      <bottom style="medium"/>
      <diagonal/>
    </border>
    <border diagonalUp="false" diagonalDown="false">
      <left style="medium"/>
      <right style="thin"/>
      <top style="medium"/>
      <bottom/>
      <diagonal/>
    </border>
    <border diagonalUp="false" diagonalDown="false">
      <left style="thin"/>
      <right style="thin"/>
      <top style="medium"/>
      <bottom/>
      <diagonal/>
    </border>
    <border diagonalUp="false" diagonalDown="false">
      <left style="thin"/>
      <right style="medium"/>
      <top style="medium"/>
      <bottom/>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medium"/>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 diagonalUp="false" diagonalDown="false">
      <left style="medium"/>
      <right style="thin"/>
      <top style="thin"/>
      <bottom style="thin"/>
      <diagonal/>
    </border>
    <border diagonalUp="false" diagonalDown="false">
      <left style="thin"/>
      <right style="medium"/>
      <top style="thin"/>
      <bottom style="thin"/>
      <diagonal/>
    </border>
    <border diagonalUp="false" diagonalDown="false">
      <left style="medium"/>
      <right style="thin"/>
      <top style="thin"/>
      <bottom/>
      <diagonal/>
    </border>
    <border diagonalUp="false" diagonalDown="false">
      <left style="thin"/>
      <right style="thin"/>
      <top style="thin"/>
      <bottom/>
      <diagonal/>
    </border>
    <border diagonalUp="false" diagonalDown="false">
      <left style="thin"/>
      <right style="medium"/>
      <top style="thin"/>
      <bottom/>
      <diagonal/>
    </border>
    <border diagonalUp="false" diagonalDown="false">
      <left style="medium"/>
      <right style="thin"/>
      <top style="medium"/>
      <bottom style="medium"/>
      <diagonal/>
    </border>
    <border diagonalUp="false" diagonalDown="false">
      <left style="thin"/>
      <right style="thin"/>
      <top style="medium"/>
      <bottom style="medium"/>
      <diagonal/>
    </border>
    <border diagonalUp="false" diagonalDown="false">
      <left style="thin"/>
      <right style="medium"/>
      <top style="medium"/>
      <bottom style="medium"/>
      <diagonal/>
    </border>
    <border diagonalUp="false" diagonalDown="false">
      <left style="medium"/>
      <right style="thin"/>
      <top/>
      <bottom/>
      <diagonal/>
    </border>
    <border diagonalUp="false" diagonalDown="false">
      <left style="thin"/>
      <right style="thin"/>
      <top/>
      <bottom/>
      <diagonal/>
    </border>
    <border diagonalUp="false" diagonalDown="false">
      <left style="thin"/>
      <right style="medium"/>
      <top/>
      <bottom/>
      <diagonal/>
    </border>
    <border diagonalUp="false" diagonalDown="false">
      <left style="medium"/>
      <right style="thin"/>
      <top/>
      <bottom style="medium"/>
      <diagonal/>
    </border>
    <border diagonalUp="false" diagonalDown="false">
      <left style="thin"/>
      <right style="medium"/>
      <top/>
      <bottom style="medium"/>
      <diagonal/>
    </border>
    <border diagonalUp="false" diagonalDown="false">
      <left style="hair"/>
      <right style="hair"/>
      <top style="hair"/>
      <bottom style="hair"/>
      <diagonal/>
    </border>
    <border diagonalUp="false" diagonalDown="false">
      <left style="medium"/>
      <right style="thin"/>
      <top/>
      <bottom style="thin"/>
      <diagonal/>
    </border>
    <border diagonalUp="false" diagonalDown="false">
      <left style="thin"/>
      <right style="thin"/>
      <top/>
      <bottom style="thin"/>
      <diagonal/>
    </border>
    <border diagonalUp="false" diagonalDown="false">
      <left style="thin"/>
      <right style="medium"/>
      <top/>
      <bottom style="thin"/>
      <diagonal/>
    </border>
    <border diagonalUp="false" diagonalDown="false">
      <left style="medium"/>
      <right style="medium"/>
      <top style="medium"/>
      <bottom/>
      <diagonal/>
    </border>
    <border diagonalUp="false" diagonalDown="false">
      <left style="thin"/>
      <right/>
      <top/>
      <bottom/>
      <diagonal/>
    </border>
    <border diagonalUp="false" diagonalDown="false">
      <left style="medium"/>
      <right/>
      <top style="medium"/>
      <bottom style="medium"/>
      <diagonal/>
    </border>
    <border diagonalUp="false" diagonalDown="false">
      <left/>
      <right style="medium"/>
      <top style="medium"/>
      <bottom style="medium"/>
      <diagonal/>
    </border>
    <border diagonalUp="false" diagonalDown="false">
      <left style="thin"/>
      <right/>
      <top style="medium"/>
      <bottom style="thin"/>
      <diagonal/>
    </border>
    <border diagonalUp="false" diagonalDown="false">
      <left style="thin"/>
      <right/>
      <top style="thin"/>
      <bottom style="thin"/>
      <diagonal/>
    </border>
    <border diagonalUp="false" diagonalDown="false">
      <left style="thin"/>
      <right/>
      <top style="thin"/>
      <bottom style="medium"/>
      <diagonal/>
    </border>
    <border diagonalUp="false" diagonalDown="false">
      <left/>
      <right/>
      <top style="medium"/>
      <bottom style="medium"/>
      <diagonal/>
    </border>
    <border diagonalUp="false" diagonalDown="false">
      <left style="medium"/>
      <right style="medium"/>
      <top style="medium"/>
      <bottom style="thin"/>
      <diagonal/>
    </border>
    <border diagonalUp="false" diagonalDown="false">
      <left style="medium"/>
      <right style="medium"/>
      <top/>
      <bottom style="medium"/>
      <diagonal/>
    </border>
    <border diagonalUp="false" diagonalDown="false">
      <left/>
      <right style="medium"/>
      <top/>
      <bottom style="medium"/>
      <diagonal/>
    </border>
  </borders>
  <cellStyleXfs count="4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6" fontId="0"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170" fontId="0" fillId="0" borderId="0" applyFont="true" applyBorder="false" applyAlignment="true" applyProtection="false">
      <alignment horizontal="general" vertical="bottom" textRotation="0" wrapText="false" indent="0" shrinkToFit="false"/>
    </xf>
    <xf numFmtId="164" fontId="0" fillId="0" borderId="0" applyFont="true" applyBorder="true" applyAlignment="true" applyProtection="true">
      <alignment horizontal="general" vertical="bottom" textRotation="0" wrapText="false" indent="0" shrinkToFit="false"/>
      <protection locked="true" hidden="false"/>
    </xf>
    <xf numFmtId="165" fontId="4" fillId="0" borderId="0" applyFont="true" applyBorder="false" applyAlignment="true" applyProtection="false">
      <alignment horizontal="general" vertical="bottom" textRotation="0" wrapText="false" indent="0" shrinkToFit="false"/>
    </xf>
    <xf numFmtId="166" fontId="0" fillId="0" borderId="0" applyFont="true" applyBorder="false" applyAlignment="true" applyProtection="false">
      <alignment horizontal="general" vertical="bottom" textRotation="0" wrapText="false" indent="0" shrinkToFit="false"/>
    </xf>
    <xf numFmtId="166" fontId="0" fillId="0" borderId="0" applyFont="true" applyBorder="false" applyAlignment="true" applyProtection="false">
      <alignment horizontal="general" vertical="bottom" textRotation="0" wrapText="false" indent="0" shrinkToFit="false"/>
    </xf>
    <xf numFmtId="166" fontId="0" fillId="0" borderId="0" applyFont="true" applyBorder="false" applyAlignment="true" applyProtection="false">
      <alignment horizontal="general" vertical="bottom" textRotation="0" wrapText="false" indent="0" shrinkToFit="false"/>
    </xf>
    <xf numFmtId="166" fontId="0" fillId="0" borderId="0" applyFont="true" applyBorder="false" applyAlignment="true" applyProtection="false">
      <alignment horizontal="general" vertical="bottom" textRotation="0" wrapText="false" indent="0" shrinkToFit="false"/>
    </xf>
    <xf numFmtId="166" fontId="0" fillId="0" borderId="0" applyFont="true" applyBorder="false" applyAlignment="true" applyProtection="false">
      <alignment horizontal="general" vertical="bottom" textRotation="0" wrapText="false" indent="0" shrinkToFit="false"/>
    </xf>
    <xf numFmtId="166" fontId="0" fillId="0" borderId="0" applyFont="true" applyBorder="false" applyAlignment="true" applyProtection="false">
      <alignment horizontal="general" vertical="bottom" textRotation="0" wrapText="false" indent="0" shrinkToFit="false"/>
    </xf>
    <xf numFmtId="166" fontId="0" fillId="0" borderId="0" applyFont="true" applyBorder="false" applyAlignment="true" applyProtection="false">
      <alignment horizontal="general" vertical="bottom" textRotation="0" wrapText="false" indent="0" shrinkToFit="false"/>
    </xf>
    <xf numFmtId="167" fontId="5" fillId="0" borderId="0" applyFont="true" applyBorder="false" applyAlignment="true" applyProtection="false">
      <alignment horizontal="general" vertical="bottom" textRotation="0" wrapText="false" indent="0" shrinkToFit="false"/>
    </xf>
    <xf numFmtId="164" fontId="6" fillId="2" borderId="0" applyFont="true" applyBorder="false" applyAlignment="true" applyProtection="false">
      <alignment horizontal="general" vertical="bottom" textRotation="0" wrapText="false" indent="0" shrinkToFit="false"/>
    </xf>
    <xf numFmtId="164" fontId="0" fillId="0" borderId="1" applyFont="true" applyBorder="tru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2" applyFont="true" applyBorder="true" applyAlignment="true" applyProtection="false">
      <alignment horizontal="general" vertical="bottom" textRotation="0" wrapText="false" indent="0" shrinkToFit="false"/>
    </xf>
    <xf numFmtId="164" fontId="0" fillId="0" borderId="3" applyFont="true" applyBorder="true" applyAlignment="true" applyProtection="false">
      <alignment horizontal="general" vertical="bottom" textRotation="0" wrapText="false" indent="0" shrinkToFit="false"/>
    </xf>
    <xf numFmtId="164" fontId="0" fillId="0" borderId="4" applyFont="true" applyBorder="true" applyAlignment="true" applyProtection="false">
      <alignment horizontal="general" vertical="bottom" textRotation="0" wrapText="false" indent="0" shrinkToFit="false"/>
    </xf>
    <xf numFmtId="164" fontId="7" fillId="0" borderId="5" applyFont="true" applyBorder="true" applyAlignment="true" applyProtection="false">
      <alignment horizontal="center" vertical="bottom" textRotation="0" wrapText="true" indent="0" shrinkToFit="false"/>
    </xf>
    <xf numFmtId="168" fontId="8" fillId="3" borderId="5" applyFont="true" applyBorder="true" applyAlignment="true" applyProtection="true">
      <alignment horizontal="general" vertical="bottom" textRotation="0" wrapText="false" indent="0" shrinkToFit="false"/>
      <protection locked="false" hidden="false"/>
    </xf>
    <xf numFmtId="164" fontId="0" fillId="0" borderId="6" applyFont="true" applyBorder="true" applyAlignment="true" applyProtection="false">
      <alignment horizontal="general" vertical="bottom" textRotation="0" wrapText="false" indent="0" shrinkToFit="false"/>
    </xf>
    <xf numFmtId="164" fontId="0" fillId="0" borderId="7" applyFont="true" applyBorder="true" applyAlignment="true" applyProtection="false">
      <alignment horizontal="general" vertical="bottom" textRotation="0" wrapText="false" indent="0" shrinkToFit="false"/>
    </xf>
    <xf numFmtId="164" fontId="0" fillId="0" borderId="8" applyFont="true" applyBorder="true" applyAlignment="true" applyProtection="false">
      <alignment horizontal="general" vertical="bottom" textRotation="0" wrapText="false" indent="0" shrinkToFit="false"/>
    </xf>
    <xf numFmtId="164" fontId="0" fillId="0" borderId="9" applyFont="true" applyBorder="true" applyAlignment="true" applyProtection="false">
      <alignment horizontal="general" vertical="bottom" textRotation="0" wrapText="false" indent="0" shrinkToFit="false"/>
    </xf>
  </cellStyleXfs>
  <cellXfs count="289">
    <xf numFmtId="164" fontId="0" fillId="0" borderId="0" xfId="0" applyFont="fals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true" applyProtection="false">
      <alignment horizontal="center" vertical="center" textRotation="0" wrapText="false" indent="0" shrinkToFit="false"/>
      <protection locked="true" hidden="false"/>
    </xf>
    <xf numFmtId="164" fontId="10" fillId="4" borderId="0" xfId="0" applyFont="true" applyBorder="true" applyAlignment="true" applyProtection="false">
      <alignment horizontal="center" vertical="bottom" textRotation="0" wrapText="false" indent="0" shrinkToFit="false"/>
      <protection locked="true" hidden="false"/>
    </xf>
    <xf numFmtId="164" fontId="11" fillId="0" borderId="0" xfId="0" applyFont="true" applyBorder="true" applyAlignment="true" applyProtection="false">
      <alignment horizontal="left" vertical="center" textRotation="0" wrapText="true" indent="0" shrinkToFit="false"/>
      <protection locked="true" hidden="false"/>
    </xf>
    <xf numFmtId="164" fontId="12" fillId="4" borderId="0" xfId="0" applyFont="true" applyBorder="true" applyAlignment="true" applyProtection="false">
      <alignment horizontal="center" vertical="center" textRotation="0" wrapText="false" indent="0" shrinkToFit="false"/>
      <protection locked="true" hidden="false"/>
    </xf>
    <xf numFmtId="164" fontId="12" fillId="5" borderId="10" xfId="0" applyFont="true" applyBorder="true" applyAlignment="true" applyProtection="false">
      <alignment horizontal="center" vertical="center" textRotation="0" wrapText="true" indent="0" shrinkToFit="false"/>
      <protection locked="true" hidden="false"/>
    </xf>
    <xf numFmtId="164" fontId="12" fillId="5" borderId="10" xfId="0" applyFont="true" applyBorder="true" applyAlignment="true" applyProtection="false">
      <alignment horizontal="center" vertical="center" textRotation="0" wrapText="false" indent="0" shrinkToFit="false"/>
      <protection locked="true" hidden="false"/>
    </xf>
    <xf numFmtId="164" fontId="12" fillId="5" borderId="0" xfId="0" applyFont="true" applyBorder="true" applyAlignment="true" applyProtection="false">
      <alignment horizontal="center" vertical="center" textRotation="0" wrapText="true" indent="0" shrinkToFit="false"/>
      <protection locked="true" hidden="false"/>
    </xf>
    <xf numFmtId="164" fontId="9" fillId="0" borderId="11" xfId="0" applyFont="true" applyBorder="true" applyAlignment="true" applyProtection="false">
      <alignment horizontal="center" vertical="center" textRotation="0" wrapText="false" indent="0" shrinkToFit="false"/>
      <protection locked="true" hidden="false"/>
    </xf>
    <xf numFmtId="169" fontId="12" fillId="0" borderId="11" xfId="0" applyFont="true" applyBorder="true" applyAlignment="true" applyProtection="false">
      <alignment horizontal="center" vertical="center" textRotation="0" wrapText="false" indent="0" shrinkToFit="false"/>
      <protection locked="true" hidden="false"/>
    </xf>
    <xf numFmtId="164" fontId="12" fillId="6" borderId="0" xfId="0" applyFont="true" applyBorder="false" applyAlignment="true" applyProtection="false">
      <alignment horizontal="left" vertical="center" textRotation="0" wrapText="false" indent="0" shrinkToFit="false"/>
      <protection locked="true" hidden="false"/>
    </xf>
    <xf numFmtId="164" fontId="9" fillId="6" borderId="0" xfId="0" applyFont="true" applyBorder="false" applyAlignment="true" applyProtection="false">
      <alignment horizontal="center" vertical="center"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12" fillId="5" borderId="12" xfId="0" applyFont="true" applyBorder="true" applyAlignment="true" applyProtection="false">
      <alignment horizontal="center" vertical="center" textRotation="0" wrapText="false" indent="0" shrinkToFit="false"/>
      <protection locked="true" hidden="false"/>
    </xf>
    <xf numFmtId="164" fontId="12" fillId="5" borderId="13" xfId="0" applyFont="true" applyBorder="true" applyAlignment="true" applyProtection="false">
      <alignment horizontal="center" vertical="center" textRotation="0" wrapText="false" indent="0" shrinkToFit="false"/>
      <protection locked="true" hidden="false"/>
    </xf>
    <xf numFmtId="164" fontId="12" fillId="5" borderId="14" xfId="0" applyFont="true" applyBorder="true" applyAlignment="true" applyProtection="false">
      <alignment horizontal="center" vertical="center" textRotation="0" wrapText="false" indent="0" shrinkToFit="false"/>
      <protection locked="true" hidden="false"/>
    </xf>
    <xf numFmtId="164" fontId="12" fillId="5" borderId="15" xfId="0" applyFont="true" applyBorder="true" applyAlignment="true" applyProtection="false">
      <alignment horizontal="center" vertical="center" textRotation="0" wrapText="false" indent="0" shrinkToFit="false"/>
      <protection locked="true" hidden="false"/>
    </xf>
    <xf numFmtId="164" fontId="9" fillId="0" borderId="16" xfId="0" applyFont="true" applyBorder="true" applyAlignment="true" applyProtection="false">
      <alignment horizontal="center" vertical="center" textRotation="0" wrapText="false" indent="0" shrinkToFit="false"/>
      <protection locked="true" hidden="false"/>
    </xf>
    <xf numFmtId="169" fontId="9" fillId="0" borderId="17" xfId="0" applyFont="true" applyBorder="true" applyAlignment="true" applyProtection="false">
      <alignment horizontal="center" vertical="center" textRotation="0" wrapText="false" indent="0" shrinkToFit="false"/>
      <protection locked="true" hidden="false"/>
    </xf>
    <xf numFmtId="171" fontId="9" fillId="0" borderId="17" xfId="19" applyFont="true" applyBorder="true" applyAlignment="true" applyProtection="true">
      <alignment horizontal="center" vertical="center" textRotation="0" wrapText="false" indent="0" shrinkToFit="false"/>
      <protection locked="true" hidden="false"/>
    </xf>
    <xf numFmtId="169" fontId="9" fillId="0" borderId="18" xfId="0" applyFont="true" applyBorder="true" applyAlignment="true" applyProtection="false">
      <alignment horizontal="center" vertical="center" textRotation="0" wrapText="false" indent="0" shrinkToFit="false"/>
      <protection locked="true" hidden="false"/>
    </xf>
    <xf numFmtId="164" fontId="12" fillId="0" borderId="0" xfId="0" applyFont="true" applyBorder="false" applyAlignment="true" applyProtection="false">
      <alignment horizontal="center" vertical="center" textRotation="0" wrapText="false" indent="0" shrinkToFit="false"/>
      <protection locked="true" hidden="false"/>
    </xf>
    <xf numFmtId="164" fontId="9" fillId="0" borderId="19" xfId="0" applyFont="true" applyBorder="true" applyAlignment="true" applyProtection="false">
      <alignment horizontal="center" vertical="center" textRotation="0" wrapText="false" indent="0" shrinkToFit="false"/>
      <protection locked="true" hidden="false"/>
    </xf>
    <xf numFmtId="169" fontId="9" fillId="0" borderId="20" xfId="0" applyFont="true" applyBorder="true" applyAlignment="true" applyProtection="false">
      <alignment horizontal="center" vertical="center" textRotation="0" wrapText="false" indent="0" shrinkToFit="false"/>
      <protection locked="true" hidden="false"/>
    </xf>
    <xf numFmtId="171" fontId="9" fillId="0" borderId="20" xfId="19" applyFont="true" applyBorder="true" applyAlignment="true" applyProtection="true">
      <alignment horizontal="center" vertical="center" textRotation="0" wrapText="false" indent="0" shrinkToFit="false"/>
      <protection locked="true" hidden="false"/>
    </xf>
    <xf numFmtId="169" fontId="9" fillId="0" borderId="21" xfId="0" applyFont="true" applyBorder="true" applyAlignment="true" applyProtection="false">
      <alignment horizontal="center" vertical="center" textRotation="0" wrapText="false" indent="0" shrinkToFit="false"/>
      <protection locked="true" hidden="false"/>
    </xf>
    <xf numFmtId="170" fontId="9" fillId="0" borderId="17" xfId="19" applyFont="true" applyBorder="true" applyAlignment="true" applyProtection="true">
      <alignment horizontal="center" vertical="center" textRotation="0" wrapText="false" indent="0" shrinkToFit="false"/>
      <protection locked="true" hidden="false"/>
    </xf>
    <xf numFmtId="169" fontId="12" fillId="0" borderId="18" xfId="0" applyFont="true" applyBorder="true" applyAlignment="true" applyProtection="false">
      <alignment horizontal="center" vertical="center" textRotation="0" wrapText="false" indent="0" shrinkToFit="false"/>
      <protection locked="true" hidden="false"/>
    </xf>
    <xf numFmtId="164" fontId="9" fillId="0" borderId="22" xfId="0" applyFont="true" applyBorder="true" applyAlignment="true" applyProtection="false">
      <alignment horizontal="center" vertical="center" textRotation="0" wrapText="false" indent="0" shrinkToFit="false"/>
      <protection locked="true" hidden="false"/>
    </xf>
    <xf numFmtId="169" fontId="9" fillId="0" borderId="11" xfId="0" applyFont="true" applyBorder="true" applyAlignment="true" applyProtection="false">
      <alignment horizontal="center" vertical="center" textRotation="0" wrapText="false" indent="0" shrinkToFit="false"/>
      <protection locked="true" hidden="false"/>
    </xf>
    <xf numFmtId="169" fontId="12" fillId="0" borderId="23" xfId="0" applyFont="true" applyBorder="tru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left" vertical="center" textRotation="0" wrapText="false" indent="0" shrinkToFit="false"/>
      <protection locked="true" hidden="false"/>
    </xf>
    <xf numFmtId="164" fontId="9" fillId="0" borderId="0" xfId="0" applyFont="true" applyBorder="false" applyAlignment="true" applyProtection="false">
      <alignment horizontal="center" vertical="center" textRotation="0" wrapText="false" indent="0" shrinkToFit="false"/>
      <protection locked="true" hidden="false"/>
    </xf>
    <xf numFmtId="164" fontId="9" fillId="0" borderId="24" xfId="0" applyFont="true" applyBorder="true" applyAlignment="true" applyProtection="false">
      <alignment horizontal="center" vertical="center" textRotation="0" wrapText="false" indent="0" shrinkToFit="false"/>
      <protection locked="true" hidden="false"/>
    </xf>
    <xf numFmtId="169" fontId="9" fillId="0" borderId="25" xfId="0" applyFont="true" applyBorder="true" applyAlignment="true" applyProtection="false">
      <alignment horizontal="center" vertical="center" textRotation="0" wrapText="false" indent="0" shrinkToFit="false"/>
      <protection locked="true" hidden="false"/>
    </xf>
    <xf numFmtId="169" fontId="12" fillId="0" borderId="26" xfId="0" applyFont="true" applyBorder="true" applyAlignment="true" applyProtection="false">
      <alignment horizontal="center" vertical="center" textRotation="0" wrapText="false" indent="0" shrinkToFit="false"/>
      <protection locked="true" hidden="false"/>
    </xf>
    <xf numFmtId="170" fontId="9" fillId="0" borderId="11" xfId="19" applyFont="true" applyBorder="true" applyAlignment="true" applyProtection="true">
      <alignment horizontal="center" vertical="center" textRotation="0" wrapText="false" indent="0" shrinkToFit="false"/>
      <protection locked="true" hidden="false"/>
    </xf>
    <xf numFmtId="170" fontId="9" fillId="0" borderId="20" xfId="19" applyFont="true" applyBorder="true" applyAlignment="true" applyProtection="true">
      <alignment horizontal="center" vertical="center" textRotation="0" wrapText="false" indent="0" shrinkToFit="false"/>
      <protection locked="true" hidden="false"/>
    </xf>
    <xf numFmtId="169" fontId="12" fillId="0" borderId="21" xfId="0" applyFont="true" applyBorder="true" applyAlignment="true" applyProtection="false">
      <alignment horizontal="center" vertical="center" textRotation="0" wrapText="false" indent="0" shrinkToFit="false"/>
      <protection locked="true" hidden="false"/>
    </xf>
    <xf numFmtId="164" fontId="12" fillId="5" borderId="14" xfId="0" applyFont="true" applyBorder="true" applyAlignment="true" applyProtection="false">
      <alignment horizontal="center" vertical="center" textRotation="0" wrapText="true" indent="0" shrinkToFit="false"/>
      <protection locked="true" hidden="false"/>
    </xf>
    <xf numFmtId="164" fontId="12" fillId="7" borderId="0" xfId="0" applyFont="true" applyBorder="true" applyAlignment="true" applyProtection="false">
      <alignment horizontal="center" vertical="center" textRotation="0" wrapText="false" indent="0" shrinkToFit="false"/>
      <protection locked="true" hidden="false"/>
    </xf>
    <xf numFmtId="171" fontId="9" fillId="0" borderId="20" xfId="0" applyFont="true" applyBorder="true" applyAlignment="true" applyProtection="false">
      <alignment horizontal="center" vertical="center" textRotation="0" wrapText="false" indent="0" shrinkToFit="false"/>
      <protection locked="true" hidden="false"/>
    </xf>
    <xf numFmtId="172" fontId="9" fillId="0" borderId="18" xfId="0" applyFont="true" applyBorder="true" applyAlignment="true" applyProtection="false">
      <alignment horizontal="center" vertical="center" textRotation="0" wrapText="false" indent="0" shrinkToFit="false"/>
      <protection locked="true" hidden="false"/>
    </xf>
    <xf numFmtId="164" fontId="12" fillId="5" borderId="27" xfId="0" applyFont="true" applyBorder="true" applyAlignment="true" applyProtection="false">
      <alignment horizontal="center" vertical="center" textRotation="0" wrapText="false" indent="0" shrinkToFit="false"/>
      <protection locked="true" hidden="false"/>
    </xf>
    <xf numFmtId="164" fontId="12" fillId="5" borderId="28" xfId="0" applyFont="true" applyBorder="true" applyAlignment="true" applyProtection="false">
      <alignment horizontal="center" vertical="center" textRotation="0" wrapText="false" indent="0" shrinkToFit="false"/>
      <protection locked="true" hidden="false"/>
    </xf>
    <xf numFmtId="164" fontId="12" fillId="5" borderId="28" xfId="0" applyFont="true" applyBorder="true" applyAlignment="true" applyProtection="false">
      <alignment horizontal="center" vertical="center" textRotation="0" wrapText="true" indent="0" shrinkToFit="false"/>
      <protection locked="true" hidden="false"/>
    </xf>
    <xf numFmtId="164" fontId="12" fillId="5" borderId="29" xfId="0" applyFont="true" applyBorder="true" applyAlignment="true" applyProtection="false">
      <alignment horizontal="center" vertical="center" textRotation="0" wrapText="false" indent="0" shrinkToFit="false"/>
      <protection locked="true" hidden="false"/>
    </xf>
    <xf numFmtId="164" fontId="9" fillId="0" borderId="17" xfId="0" applyFont="true" applyBorder="true" applyAlignment="true" applyProtection="false">
      <alignment horizontal="center" vertical="center" textRotation="0" wrapText="false" indent="0" shrinkToFit="false"/>
      <protection locked="true" hidden="false"/>
    </xf>
    <xf numFmtId="173" fontId="9" fillId="0" borderId="17" xfId="0" applyFont="true" applyBorder="true" applyAlignment="true" applyProtection="false">
      <alignment horizontal="center" vertical="center" textRotation="0" wrapText="false" indent="0" shrinkToFit="false"/>
      <protection locked="true" hidden="false"/>
    </xf>
    <xf numFmtId="173" fontId="9" fillId="0" borderId="11" xfId="0" applyFont="true" applyBorder="true" applyAlignment="true" applyProtection="false">
      <alignment horizontal="center" vertical="center" textRotation="0" wrapText="false" indent="0" shrinkToFit="false"/>
      <protection locked="true" hidden="false"/>
    </xf>
    <xf numFmtId="164" fontId="9" fillId="0" borderId="25" xfId="0" applyFont="true" applyBorder="true" applyAlignment="true" applyProtection="false">
      <alignment horizontal="center" vertical="center" textRotation="0" wrapText="false" indent="0" shrinkToFit="false"/>
      <protection locked="true" hidden="false"/>
    </xf>
    <xf numFmtId="173" fontId="9" fillId="0" borderId="25" xfId="0" applyFont="true" applyBorder="true" applyAlignment="true" applyProtection="false">
      <alignment horizontal="center" vertical="center" textRotation="0" wrapText="false" indent="0" shrinkToFit="false"/>
      <protection locked="true" hidden="false"/>
    </xf>
    <xf numFmtId="164" fontId="9" fillId="0" borderId="20" xfId="0" applyFont="true" applyBorder="true" applyAlignment="true" applyProtection="false">
      <alignment horizontal="center" vertical="center" textRotation="0" wrapText="false" indent="0" shrinkToFit="false"/>
      <protection locked="true" hidden="false"/>
    </xf>
    <xf numFmtId="173" fontId="9" fillId="0" borderId="20" xfId="0" applyFont="true" applyBorder="true" applyAlignment="true" applyProtection="false">
      <alignment horizontal="center" vertical="center" textRotation="0" wrapText="false" indent="0" shrinkToFit="false"/>
      <protection locked="true" hidden="false"/>
    </xf>
    <xf numFmtId="164" fontId="12" fillId="5" borderId="12" xfId="0" applyFont="true" applyBorder="true" applyAlignment="true" applyProtection="false">
      <alignment horizontal="center" vertical="center" textRotation="0" wrapText="true" indent="0" shrinkToFit="false"/>
      <protection locked="true" hidden="false"/>
    </xf>
    <xf numFmtId="164" fontId="11" fillId="0" borderId="0" xfId="0" applyFont="true" applyBorder="false" applyAlignment="true" applyProtection="false">
      <alignment horizontal="center" vertical="center" textRotation="0" wrapText="false" indent="0" shrinkToFit="false"/>
      <protection locked="true" hidden="false"/>
    </xf>
    <xf numFmtId="164" fontId="12" fillId="5" borderId="30" xfId="0" applyFont="true" applyBorder="true" applyAlignment="true" applyProtection="false">
      <alignment horizontal="center" vertical="center" textRotation="0" wrapText="false" indent="0" shrinkToFit="false"/>
      <protection locked="true" hidden="false"/>
    </xf>
    <xf numFmtId="164" fontId="12" fillId="5" borderId="31" xfId="0" applyFont="true" applyBorder="true" applyAlignment="true" applyProtection="false">
      <alignment horizontal="center" vertical="center" textRotation="0" wrapText="false" indent="0" shrinkToFit="false"/>
      <protection locked="true" hidden="false"/>
    </xf>
    <xf numFmtId="164" fontId="12" fillId="5" borderId="31" xfId="0" applyFont="true" applyBorder="true" applyAlignment="true" applyProtection="false">
      <alignment horizontal="center" vertical="center" textRotation="0" wrapText="true" indent="0" shrinkToFit="false"/>
      <protection locked="true" hidden="false"/>
    </xf>
    <xf numFmtId="164" fontId="12" fillId="5" borderId="32" xfId="0" applyFont="true" applyBorder="true" applyAlignment="true" applyProtection="false">
      <alignment horizontal="center" vertical="center" textRotation="0" wrapText="false" indent="0" shrinkToFit="false"/>
      <protection locked="true" hidden="false"/>
    </xf>
    <xf numFmtId="171" fontId="9" fillId="0" borderId="17" xfId="0" applyFont="true" applyBorder="true" applyAlignment="true" applyProtection="false">
      <alignment horizontal="center" vertical="center" textRotation="0" wrapText="false" indent="0" shrinkToFit="false"/>
      <protection locked="true" hidden="false"/>
    </xf>
    <xf numFmtId="171" fontId="9" fillId="0" borderId="11" xfId="0" applyFont="true" applyBorder="true" applyAlignment="true" applyProtection="false">
      <alignment horizontal="center" vertical="center" textRotation="0" wrapText="false" indent="0" shrinkToFit="false"/>
      <protection locked="true" hidden="false"/>
    </xf>
    <xf numFmtId="171" fontId="9" fillId="0" borderId="25" xfId="0" applyFont="true" applyBorder="true" applyAlignment="true" applyProtection="false">
      <alignment horizontal="center" vertical="center" textRotation="0" wrapText="false" indent="0" shrinkToFit="false"/>
      <protection locked="true" hidden="false"/>
    </xf>
    <xf numFmtId="171" fontId="9" fillId="0" borderId="11" xfId="19" applyFont="true" applyBorder="true" applyAlignment="true" applyProtection="true">
      <alignment horizontal="center" vertical="center" textRotation="0" wrapText="false" indent="0" shrinkToFit="false"/>
      <protection locked="true" hidden="false"/>
    </xf>
    <xf numFmtId="171" fontId="9" fillId="0" borderId="25" xfId="19" applyFont="true" applyBorder="true" applyAlignment="true" applyProtection="true">
      <alignment horizontal="center" vertical="center" textRotation="0" wrapText="false" indent="0" shrinkToFit="false"/>
      <protection locked="true" hidden="false"/>
    </xf>
    <xf numFmtId="171" fontId="9" fillId="0" borderId="18" xfId="19" applyFont="true" applyBorder="true" applyAlignment="true" applyProtection="true">
      <alignment horizontal="center" vertical="center" textRotation="0" wrapText="false" indent="0" shrinkToFit="false"/>
      <protection locked="true" hidden="false"/>
    </xf>
    <xf numFmtId="171" fontId="9" fillId="0" borderId="23" xfId="19" applyFont="true" applyBorder="true" applyAlignment="true" applyProtection="true">
      <alignment horizontal="center" vertical="center" textRotation="0" wrapText="false" indent="0" shrinkToFit="false"/>
      <protection locked="true" hidden="false"/>
    </xf>
    <xf numFmtId="171" fontId="9" fillId="8" borderId="23" xfId="19" applyFont="true" applyBorder="true" applyAlignment="true" applyProtection="true">
      <alignment horizontal="center" vertical="center" textRotation="0" wrapText="false" indent="0" shrinkToFit="false"/>
      <protection locked="true" hidden="false"/>
    </xf>
    <xf numFmtId="171" fontId="9" fillId="0" borderId="21" xfId="19" applyFont="true" applyBorder="true" applyAlignment="true" applyProtection="true">
      <alignment horizontal="center" vertical="center" textRotation="0" wrapText="false" indent="0" shrinkToFit="false"/>
      <protection locked="true" hidden="false"/>
    </xf>
    <xf numFmtId="164" fontId="12" fillId="9" borderId="33" xfId="0" applyFont="true" applyBorder="true" applyAlignment="true" applyProtection="false">
      <alignment horizontal="center" vertical="center" textRotation="0" wrapText="false" indent="0" shrinkToFit="false"/>
      <protection locked="true" hidden="false"/>
    </xf>
    <xf numFmtId="171" fontId="12" fillId="9" borderId="34" xfId="19" applyFont="true" applyBorder="true" applyAlignment="true" applyProtection="true">
      <alignment horizontal="center" vertical="center" textRotation="0" wrapText="false" indent="0" shrinkToFit="false"/>
      <protection locked="true" hidden="false"/>
    </xf>
    <xf numFmtId="171" fontId="9" fillId="8" borderId="17" xfId="0" applyFont="true" applyBorder="true" applyAlignment="true" applyProtection="false">
      <alignment horizontal="center" vertical="center" textRotation="0" wrapText="false" indent="0" shrinkToFit="false"/>
      <protection locked="true" hidden="false"/>
    </xf>
    <xf numFmtId="171" fontId="9" fillId="8" borderId="11" xfId="0" applyFont="true" applyBorder="true" applyAlignment="true" applyProtection="false">
      <alignment horizontal="center" vertical="center" textRotation="0" wrapText="false" indent="0" shrinkToFit="false"/>
      <protection locked="true" hidden="false"/>
    </xf>
    <xf numFmtId="171" fontId="9" fillId="8" borderId="25" xfId="0" applyFont="true" applyBorder="true" applyAlignment="true" applyProtection="false">
      <alignment horizontal="center" vertical="center" textRotation="0" wrapText="false" indent="0" shrinkToFit="false"/>
      <protection locked="true" hidden="false"/>
    </xf>
    <xf numFmtId="171" fontId="9" fillId="8" borderId="20" xfId="0" applyFont="true" applyBorder="true" applyAlignment="true" applyProtection="false">
      <alignment horizontal="center" vertical="center" textRotation="0" wrapText="false" indent="0" shrinkToFit="false"/>
      <protection locked="true" hidden="false"/>
    </xf>
    <xf numFmtId="164" fontId="12" fillId="0" borderId="0" xfId="0" applyFont="true" applyBorder="true" applyAlignment="true" applyProtection="false">
      <alignment horizontal="center" vertical="center" textRotation="0" wrapText="false" indent="0" shrinkToFit="false"/>
      <protection locked="true" hidden="false"/>
    </xf>
    <xf numFmtId="174" fontId="9" fillId="0" borderId="17" xfId="0" applyFont="true" applyBorder="true" applyAlignment="true" applyProtection="false">
      <alignment horizontal="center" vertical="center" textRotation="0" wrapText="false" indent="0" shrinkToFit="false"/>
      <protection locked="true" hidden="false"/>
    </xf>
    <xf numFmtId="174" fontId="9" fillId="0" borderId="11" xfId="0" applyFont="true" applyBorder="true" applyAlignment="true" applyProtection="false">
      <alignment horizontal="center" vertical="center" textRotation="0" wrapText="false" indent="0" shrinkToFit="false"/>
      <protection locked="true" hidden="false"/>
    </xf>
    <xf numFmtId="174" fontId="9" fillId="0" borderId="25" xfId="0" applyFont="true" applyBorder="true" applyAlignment="true" applyProtection="false">
      <alignment horizontal="center" vertical="center" textRotation="0" wrapText="false" indent="0" shrinkToFit="false"/>
      <protection locked="true" hidden="false"/>
    </xf>
    <xf numFmtId="174" fontId="9" fillId="0" borderId="20" xfId="0" applyFont="true" applyBorder="true" applyAlignment="true" applyProtection="false">
      <alignment horizontal="center" vertical="center" textRotation="0" wrapText="false" indent="0" shrinkToFit="false"/>
      <protection locked="true" hidden="false"/>
    </xf>
    <xf numFmtId="170" fontId="9" fillId="0" borderId="25" xfId="19" applyFont="true" applyBorder="true" applyAlignment="true" applyProtection="true">
      <alignment horizontal="center" vertical="center" textRotation="0" wrapText="false" indent="0" shrinkToFit="false"/>
      <protection locked="true" hidden="false"/>
    </xf>
    <xf numFmtId="164" fontId="12" fillId="7" borderId="35" xfId="0" applyFont="true" applyBorder="true" applyAlignment="true" applyProtection="false">
      <alignment horizontal="center" vertical="center" textRotation="0" wrapText="false" indent="0" shrinkToFit="false"/>
      <protection locked="true" hidden="false"/>
    </xf>
    <xf numFmtId="174" fontId="9" fillId="10" borderId="17" xfId="0" applyFont="true" applyBorder="true" applyAlignment="true" applyProtection="false">
      <alignment horizontal="center" vertical="center" textRotation="0" wrapText="false" indent="0" shrinkToFit="false"/>
      <protection locked="true" hidden="false"/>
    </xf>
    <xf numFmtId="169" fontId="9" fillId="6" borderId="20" xfId="0" applyFont="true" applyBorder="true" applyAlignment="true" applyProtection="false">
      <alignment horizontal="center" vertical="center" textRotation="0" wrapText="false" indent="0" shrinkToFit="false"/>
      <protection locked="true" hidden="false"/>
    </xf>
    <xf numFmtId="174" fontId="9" fillId="6" borderId="20" xfId="0" applyFont="true" applyBorder="true" applyAlignment="true" applyProtection="false">
      <alignment horizontal="center" vertical="center" textRotation="0" wrapText="false" indent="0" shrinkToFit="false"/>
      <protection locked="true" hidden="false"/>
    </xf>
    <xf numFmtId="170" fontId="9" fillId="10" borderId="17" xfId="19" applyFont="true" applyBorder="true" applyAlignment="true" applyProtection="true">
      <alignment horizontal="center" vertical="center" textRotation="0" wrapText="false" indent="0" shrinkToFit="false"/>
      <protection locked="true" hidden="false"/>
    </xf>
    <xf numFmtId="164" fontId="12" fillId="0" borderId="0" xfId="0" applyFont="true" applyBorder="true" applyAlignment="true" applyProtection="false">
      <alignment horizontal="left" vertical="center" textRotation="0" wrapText="true" indent="0" shrinkToFit="false"/>
      <protection locked="true" hidden="false"/>
    </xf>
    <xf numFmtId="164" fontId="9" fillId="0" borderId="0" xfId="0" applyFont="true" applyBorder="false" applyAlignment="true" applyProtection="false">
      <alignment horizontal="general" vertical="center" textRotation="0" wrapText="false" indent="0" shrinkToFit="false"/>
      <protection locked="true" hidden="false"/>
    </xf>
    <xf numFmtId="164" fontId="13" fillId="0" borderId="19" xfId="0" applyFont="true" applyBorder="true" applyAlignment="true" applyProtection="false">
      <alignment horizontal="center" vertical="center" textRotation="0" wrapText="false" indent="0" shrinkToFit="false"/>
      <protection locked="true" hidden="false"/>
    </xf>
    <xf numFmtId="164" fontId="9" fillId="0" borderId="36" xfId="0" applyFont="true" applyBorder="true" applyAlignment="true" applyProtection="false">
      <alignment horizontal="center" vertical="center" textRotation="0" wrapText="false" indent="0" shrinkToFit="false"/>
      <protection locked="true" hidden="false"/>
    </xf>
    <xf numFmtId="169" fontId="9" fillId="0" borderId="37" xfId="0" applyFont="true" applyBorder="true" applyAlignment="true" applyProtection="false">
      <alignment horizontal="center" vertical="center" textRotation="0" wrapText="false" indent="0" shrinkToFit="false"/>
      <protection locked="true" hidden="false"/>
    </xf>
    <xf numFmtId="169" fontId="12" fillId="0" borderId="38" xfId="0" applyFont="true" applyBorder="true" applyAlignment="true" applyProtection="false">
      <alignment horizontal="center" vertical="center" textRotation="0" wrapText="false" indent="0" shrinkToFit="false"/>
      <protection locked="true" hidden="false"/>
    </xf>
    <xf numFmtId="164" fontId="12" fillId="5" borderId="39" xfId="0" applyFont="true" applyBorder="true" applyAlignment="true" applyProtection="false">
      <alignment horizontal="center" vertical="center" textRotation="0" wrapText="true" indent="0" shrinkToFit="false"/>
      <protection locked="true" hidden="false"/>
    </xf>
    <xf numFmtId="164" fontId="9" fillId="0" borderId="36" xfId="0" applyFont="true" applyBorder="true" applyAlignment="true" applyProtection="false">
      <alignment horizontal="center" vertical="center" textRotation="0" wrapText="true" indent="0" shrinkToFit="false"/>
      <protection locked="true" hidden="false"/>
    </xf>
    <xf numFmtId="171" fontId="9" fillId="0" borderId="38" xfId="19" applyFont="true" applyBorder="true" applyAlignment="true" applyProtection="true">
      <alignment horizontal="center" vertical="center" textRotation="0" wrapText="false" indent="0" shrinkToFit="false"/>
      <protection locked="true" hidden="false"/>
    </xf>
    <xf numFmtId="164" fontId="9" fillId="11" borderId="22" xfId="0" applyFont="true" applyBorder="true" applyAlignment="true" applyProtection="false">
      <alignment horizontal="center" vertical="center" textRotation="0" wrapText="true" indent="0" shrinkToFit="false"/>
      <protection locked="true" hidden="false"/>
    </xf>
    <xf numFmtId="171" fontId="9" fillId="11" borderId="23" xfId="19" applyFont="true" applyBorder="true" applyAlignment="true" applyProtection="true">
      <alignment horizontal="center" vertical="center" textRotation="0" wrapText="false" indent="0" shrinkToFit="false"/>
      <protection locked="true" hidden="false"/>
    </xf>
    <xf numFmtId="164" fontId="9" fillId="0" borderId="22" xfId="0" applyFont="true" applyBorder="true" applyAlignment="true" applyProtection="false">
      <alignment horizontal="center" vertical="center" textRotation="0" wrapText="true" indent="0" shrinkToFit="false"/>
      <protection locked="true" hidden="false"/>
    </xf>
    <xf numFmtId="164" fontId="9" fillId="0" borderId="24" xfId="0" applyFont="true" applyBorder="true" applyAlignment="true" applyProtection="false">
      <alignment horizontal="center" vertical="center" textRotation="0" wrapText="true" indent="0" shrinkToFit="false"/>
      <protection locked="true" hidden="false"/>
    </xf>
    <xf numFmtId="171" fontId="9" fillId="0" borderId="26" xfId="19" applyFont="true" applyBorder="true" applyAlignment="true" applyProtection="true">
      <alignment horizontal="center" vertical="center" textRotation="0" wrapText="false" indent="0" shrinkToFit="false"/>
      <protection locked="true" hidden="false"/>
    </xf>
    <xf numFmtId="171" fontId="12" fillId="5" borderId="29" xfId="0" applyFont="true" applyBorder="true" applyAlignment="true" applyProtection="false">
      <alignment horizontal="center" vertical="center" textRotation="0" wrapText="false" indent="0" shrinkToFit="false"/>
      <protection locked="true" hidden="false"/>
    </xf>
    <xf numFmtId="164" fontId="12" fillId="0" borderId="0" xfId="0" applyFont="true" applyBorder="true" applyAlignment="true" applyProtection="false">
      <alignment horizontal="general" vertical="center" textRotation="0" wrapText="false" indent="0" shrinkToFit="false"/>
      <protection locked="true" hidden="false"/>
    </xf>
    <xf numFmtId="164" fontId="12" fillId="5" borderId="40" xfId="0" applyFont="true" applyBorder="true" applyAlignment="true" applyProtection="false">
      <alignment horizontal="center" vertical="center" textRotation="0" wrapText="true" indent="0" shrinkToFit="false"/>
      <protection locked="true" hidden="false"/>
    </xf>
    <xf numFmtId="164" fontId="11" fillId="12" borderId="0" xfId="0" applyFont="true" applyBorder="true" applyAlignment="true" applyProtection="false">
      <alignment horizontal="left" vertical="center" textRotation="0" wrapText="true" indent="0" shrinkToFit="false"/>
      <protection locked="true" hidden="false"/>
    </xf>
    <xf numFmtId="175" fontId="9" fillId="0" borderId="17" xfId="0" applyFont="true" applyBorder="true" applyAlignment="true" applyProtection="false">
      <alignment horizontal="center" vertical="center" textRotation="0" wrapText="false" indent="0" shrinkToFit="false"/>
      <protection locked="true" hidden="false"/>
    </xf>
    <xf numFmtId="175" fontId="12" fillId="0" borderId="18" xfId="0" applyFont="true" applyBorder="true" applyAlignment="true" applyProtection="false">
      <alignment horizontal="center" vertical="center" textRotation="0" wrapText="false" indent="0" shrinkToFit="false"/>
      <protection locked="true" hidden="false"/>
    </xf>
    <xf numFmtId="175" fontId="9" fillId="0" borderId="11" xfId="0" applyFont="true" applyBorder="true" applyAlignment="true" applyProtection="false">
      <alignment horizontal="center" vertical="center" textRotation="0" wrapText="false" indent="0" shrinkToFit="false"/>
      <protection locked="true" hidden="false"/>
    </xf>
    <xf numFmtId="175" fontId="12" fillId="0" borderId="23" xfId="0" applyFont="true" applyBorder="true" applyAlignment="true" applyProtection="false">
      <alignment horizontal="center" vertical="center" textRotation="0" wrapText="false" indent="0" shrinkToFit="false"/>
      <protection locked="true" hidden="false"/>
    </xf>
    <xf numFmtId="175" fontId="9" fillId="0" borderId="25" xfId="0" applyFont="true" applyBorder="true" applyAlignment="true" applyProtection="false">
      <alignment horizontal="center" vertical="center" textRotation="0" wrapText="false" indent="0" shrinkToFit="false"/>
      <protection locked="true" hidden="false"/>
    </xf>
    <xf numFmtId="175" fontId="12" fillId="0" borderId="26" xfId="0" applyFont="true" applyBorder="true" applyAlignment="true" applyProtection="false">
      <alignment horizontal="center" vertical="center" textRotation="0" wrapText="false" indent="0" shrinkToFit="false"/>
      <protection locked="true" hidden="false"/>
    </xf>
    <xf numFmtId="175" fontId="9" fillId="0" borderId="20" xfId="0" applyFont="true" applyBorder="true" applyAlignment="true" applyProtection="false">
      <alignment horizontal="center" vertical="center" textRotation="0" wrapText="false" indent="0" shrinkToFit="false"/>
      <protection locked="true" hidden="false"/>
    </xf>
    <xf numFmtId="175" fontId="12" fillId="0" borderId="21" xfId="0" applyFont="true" applyBorder="true" applyAlignment="true" applyProtection="false">
      <alignment horizontal="center" vertical="center" textRotation="0" wrapText="false" indent="0" shrinkToFit="false"/>
      <protection locked="true" hidden="false"/>
    </xf>
    <xf numFmtId="164" fontId="12" fillId="5" borderId="41" xfId="0" applyFont="true" applyBorder="true" applyAlignment="true" applyProtection="false">
      <alignment horizontal="center" vertical="center" textRotation="0" wrapText="true" indent="0" shrinkToFit="false"/>
      <protection locked="true" hidden="false"/>
    </xf>
    <xf numFmtId="164" fontId="12" fillId="5" borderId="42" xfId="0" applyFont="true" applyBorder="true" applyAlignment="true" applyProtection="false">
      <alignment horizontal="center" vertical="center" textRotation="0" wrapText="true" indent="0" shrinkToFit="false"/>
      <protection locked="true" hidden="false"/>
    </xf>
    <xf numFmtId="164" fontId="9" fillId="0" borderId="16" xfId="0" applyFont="true" applyBorder="true" applyAlignment="true" applyProtection="false">
      <alignment horizontal="center" vertical="center" textRotation="0" wrapText="true" indent="0" shrinkToFit="false"/>
      <protection locked="true" hidden="false"/>
    </xf>
    <xf numFmtId="176" fontId="9" fillId="0" borderId="17" xfId="0" applyFont="true" applyBorder="true" applyAlignment="true" applyProtection="false">
      <alignment horizontal="center" vertical="center" textRotation="0" wrapText="true" indent="0" shrinkToFit="false"/>
      <protection locked="true" hidden="false"/>
    </xf>
    <xf numFmtId="164" fontId="9" fillId="0" borderId="43" xfId="0" applyFont="true" applyBorder="true" applyAlignment="true" applyProtection="false">
      <alignment horizontal="center" vertical="center" textRotation="0" wrapText="true" indent="0" shrinkToFit="false"/>
      <protection locked="true" hidden="false"/>
    </xf>
    <xf numFmtId="170" fontId="9" fillId="0" borderId="16" xfId="19" applyFont="true" applyBorder="true" applyAlignment="true" applyProtection="true">
      <alignment horizontal="center" vertical="center" textRotation="0" wrapText="true" indent="0" shrinkToFit="false"/>
      <protection locked="true" hidden="false"/>
    </xf>
    <xf numFmtId="177" fontId="12" fillId="0" borderId="18" xfId="15" applyFont="true" applyBorder="true" applyAlignment="true" applyProtection="true">
      <alignment horizontal="center" vertical="center" textRotation="0" wrapText="true" indent="0" shrinkToFit="false"/>
      <protection locked="true" hidden="false"/>
    </xf>
    <xf numFmtId="171" fontId="9" fillId="0" borderId="16" xfId="19" applyFont="true" applyBorder="true" applyAlignment="true" applyProtection="true">
      <alignment horizontal="center" vertical="center" textRotation="0" wrapText="true" indent="0" shrinkToFit="false"/>
      <protection locked="true" hidden="false"/>
    </xf>
    <xf numFmtId="176" fontId="9" fillId="0" borderId="11" xfId="0" applyFont="true" applyBorder="true" applyAlignment="true" applyProtection="false">
      <alignment horizontal="center" vertical="center" textRotation="0" wrapText="true" indent="0" shrinkToFit="false"/>
      <protection locked="true" hidden="false"/>
    </xf>
    <xf numFmtId="164" fontId="9" fillId="0" borderId="44" xfId="0" applyFont="true" applyBorder="true" applyAlignment="true" applyProtection="false">
      <alignment horizontal="center" vertical="center" textRotation="0" wrapText="true" indent="0" shrinkToFit="false"/>
      <protection locked="true" hidden="false"/>
    </xf>
    <xf numFmtId="170" fontId="9" fillId="0" borderId="22" xfId="19" applyFont="true" applyBorder="true" applyAlignment="true" applyProtection="true">
      <alignment horizontal="center" vertical="center" textRotation="0" wrapText="true" indent="0" shrinkToFit="false"/>
      <protection locked="true" hidden="false"/>
    </xf>
    <xf numFmtId="177" fontId="12" fillId="0" borderId="23" xfId="15" applyFont="true" applyBorder="true" applyAlignment="true" applyProtection="true">
      <alignment horizontal="center" vertical="center" textRotation="0" wrapText="true" indent="0" shrinkToFit="false"/>
      <protection locked="true" hidden="false"/>
    </xf>
    <xf numFmtId="171" fontId="9" fillId="0" borderId="22" xfId="19" applyFont="true" applyBorder="true" applyAlignment="true" applyProtection="true">
      <alignment horizontal="center" vertical="center" textRotation="0" wrapText="true" indent="0" shrinkToFit="false"/>
      <protection locked="true" hidden="false"/>
    </xf>
    <xf numFmtId="164" fontId="9" fillId="0" borderId="19" xfId="0" applyFont="true" applyBorder="true" applyAlignment="true" applyProtection="false">
      <alignment horizontal="center" vertical="center" textRotation="0" wrapText="true" indent="0" shrinkToFit="false"/>
      <protection locked="true" hidden="false"/>
    </xf>
    <xf numFmtId="176" fontId="9" fillId="0" borderId="20" xfId="0" applyFont="true" applyBorder="true" applyAlignment="true" applyProtection="false">
      <alignment horizontal="center" vertical="center" textRotation="0" wrapText="true" indent="0" shrinkToFit="false"/>
      <protection locked="true" hidden="false"/>
    </xf>
    <xf numFmtId="164" fontId="9" fillId="0" borderId="45" xfId="0" applyFont="true" applyBorder="true" applyAlignment="true" applyProtection="false">
      <alignment horizontal="center" vertical="center" textRotation="0" wrapText="true" indent="0" shrinkToFit="false"/>
      <protection locked="true" hidden="false"/>
    </xf>
    <xf numFmtId="170" fontId="9" fillId="0" borderId="19" xfId="19" applyFont="true" applyBorder="true" applyAlignment="true" applyProtection="true">
      <alignment horizontal="center" vertical="center" textRotation="0" wrapText="true" indent="0" shrinkToFit="false"/>
      <protection locked="true" hidden="false"/>
    </xf>
    <xf numFmtId="177" fontId="12" fillId="0" borderId="21" xfId="15" applyFont="true" applyBorder="true" applyAlignment="true" applyProtection="true">
      <alignment horizontal="center" vertical="center" textRotation="0" wrapText="true" indent="0" shrinkToFit="false"/>
      <protection locked="true" hidden="false"/>
    </xf>
    <xf numFmtId="171" fontId="9" fillId="0" borderId="19" xfId="19" applyFont="true" applyBorder="true" applyAlignment="true" applyProtection="true">
      <alignment horizontal="center" vertical="center" textRotation="0" wrapText="true" indent="0" shrinkToFit="false"/>
      <protection locked="true" hidden="false"/>
    </xf>
    <xf numFmtId="164" fontId="12" fillId="5" borderId="46" xfId="0" applyFont="true" applyBorder="true" applyAlignment="true" applyProtection="false">
      <alignment horizontal="center" vertical="center" textRotation="0" wrapText="true" indent="0" shrinkToFit="false"/>
      <protection locked="true" hidden="false"/>
    </xf>
    <xf numFmtId="164" fontId="12" fillId="5" borderId="27" xfId="0" applyFont="true" applyBorder="true" applyAlignment="true" applyProtection="false">
      <alignment horizontal="center" vertical="center" textRotation="0" wrapText="true" indent="0" shrinkToFit="false"/>
      <protection locked="true" hidden="false"/>
    </xf>
    <xf numFmtId="164" fontId="12" fillId="5" borderId="29" xfId="0" applyFont="true" applyBorder="true" applyAlignment="true" applyProtection="false">
      <alignment horizontal="center" vertical="center" textRotation="0" wrapText="true" indent="0" shrinkToFit="false"/>
      <protection locked="true" hidden="false"/>
    </xf>
    <xf numFmtId="176" fontId="9" fillId="0" borderId="18" xfId="0" applyFont="true" applyBorder="true" applyAlignment="true" applyProtection="false">
      <alignment horizontal="center" vertical="center" textRotation="0" wrapText="true" indent="0" shrinkToFit="false"/>
      <protection locked="true" hidden="false"/>
    </xf>
    <xf numFmtId="176" fontId="9" fillId="0" borderId="23" xfId="0" applyFont="true" applyBorder="true" applyAlignment="true" applyProtection="false">
      <alignment horizontal="center" vertical="center" textRotation="0" wrapText="true" indent="0" shrinkToFit="false"/>
      <protection locked="true" hidden="false"/>
    </xf>
    <xf numFmtId="176" fontId="9" fillId="0" borderId="25" xfId="0" applyFont="true" applyBorder="true" applyAlignment="true" applyProtection="false">
      <alignment horizontal="center" vertical="center" textRotation="0" wrapText="true" indent="0" shrinkToFit="false"/>
      <protection locked="true" hidden="false"/>
    </xf>
    <xf numFmtId="176" fontId="9" fillId="0" borderId="26" xfId="0" applyFont="true" applyBorder="true" applyAlignment="true" applyProtection="false">
      <alignment horizontal="center" vertical="center" textRotation="0" wrapText="true" indent="0" shrinkToFit="false"/>
      <protection locked="true" hidden="false"/>
    </xf>
    <xf numFmtId="176" fontId="12" fillId="5" borderId="28" xfId="0" applyFont="true" applyBorder="true" applyAlignment="true" applyProtection="false">
      <alignment horizontal="center" vertical="center" textRotation="0" wrapText="true" indent="0" shrinkToFit="false"/>
      <protection locked="true" hidden="false"/>
    </xf>
    <xf numFmtId="176" fontId="12" fillId="5" borderId="29" xfId="0" applyFont="true" applyBorder="true" applyAlignment="true" applyProtection="false">
      <alignment horizontal="center" vertical="center" textRotation="0" wrapText="true" indent="0" shrinkToFit="false"/>
      <protection locked="true" hidden="false"/>
    </xf>
    <xf numFmtId="176" fontId="9" fillId="0" borderId="17" xfId="0" applyFont="true" applyBorder="true" applyAlignment="true" applyProtection="false">
      <alignment horizontal="center" vertical="center" textRotation="0" wrapText="false" indent="0" shrinkToFit="false"/>
      <protection locked="true" hidden="false"/>
    </xf>
    <xf numFmtId="176" fontId="9" fillId="0" borderId="11" xfId="0" applyFont="true" applyBorder="true" applyAlignment="true" applyProtection="false">
      <alignment horizontal="center" vertical="center" textRotation="0" wrapText="false" indent="0" shrinkToFit="false"/>
      <protection locked="true" hidden="false"/>
    </xf>
    <xf numFmtId="176" fontId="9" fillId="0" borderId="25" xfId="0" applyFont="true" applyBorder="true" applyAlignment="true" applyProtection="false">
      <alignment horizontal="center" vertical="center" textRotation="0" wrapText="false" indent="0" shrinkToFit="false"/>
      <protection locked="true" hidden="false"/>
    </xf>
    <xf numFmtId="176" fontId="9" fillId="0" borderId="20" xfId="0" applyFont="true" applyBorder="true" applyAlignment="true" applyProtection="false">
      <alignment horizontal="center" vertical="center" textRotation="0" wrapText="false" indent="0" shrinkToFit="false"/>
      <protection locked="true" hidden="false"/>
    </xf>
    <xf numFmtId="164" fontId="12" fillId="5" borderId="39" xfId="0" applyFont="true" applyBorder="true" applyAlignment="true" applyProtection="false">
      <alignment horizontal="center" vertical="center" textRotation="0" wrapText="false" indent="0" shrinkToFit="false"/>
      <protection locked="true" hidden="false"/>
    </xf>
    <xf numFmtId="164" fontId="14" fillId="5" borderId="12" xfId="0" applyFont="true" applyBorder="true" applyAlignment="true" applyProtection="false">
      <alignment horizontal="center" vertical="center" textRotation="0" wrapText="false" indent="0" shrinkToFit="false"/>
      <protection locked="true" hidden="false"/>
    </xf>
    <xf numFmtId="164" fontId="14" fillId="0" borderId="0" xfId="0" applyFont="true" applyBorder="true" applyAlignment="true" applyProtection="false">
      <alignment horizontal="general" vertical="center" textRotation="0" wrapText="false" indent="0" shrinkToFit="false"/>
      <protection locked="true" hidden="false"/>
    </xf>
    <xf numFmtId="165" fontId="14" fillId="5" borderId="12" xfId="21" applyFont="true" applyBorder="true" applyAlignment="true" applyProtection="true">
      <alignment horizontal="center" vertical="center" textRotation="0" wrapText="false" indent="0" shrinkToFit="false"/>
      <protection locked="true" hidden="false"/>
    </xf>
    <xf numFmtId="178" fontId="9" fillId="0" borderId="37" xfId="21" applyFont="true" applyBorder="true" applyAlignment="true" applyProtection="true">
      <alignment horizontal="center" vertical="center" textRotation="0" wrapText="false" indent="0" shrinkToFit="false"/>
      <protection locked="true" hidden="false"/>
    </xf>
    <xf numFmtId="165" fontId="9" fillId="0" borderId="37" xfId="21" applyFont="true" applyBorder="true" applyAlignment="true" applyProtection="true">
      <alignment horizontal="center" vertical="center" textRotation="0" wrapText="false" indent="0" shrinkToFit="false"/>
      <protection locked="true" hidden="false"/>
    </xf>
    <xf numFmtId="173" fontId="13" fillId="0" borderId="47" xfId="0" applyFont="true" applyBorder="true" applyAlignment="true" applyProtection="false">
      <alignment horizontal="center" vertical="center" textRotation="0" wrapText="false" indent="0" shrinkToFit="false"/>
      <protection locked="true" hidden="false"/>
    </xf>
    <xf numFmtId="178" fontId="9" fillId="0" borderId="11" xfId="21" applyFont="true" applyBorder="true" applyAlignment="true" applyProtection="true">
      <alignment horizontal="center" vertical="center" textRotation="0" wrapText="false" indent="0" shrinkToFit="false"/>
      <protection locked="true" hidden="false"/>
    </xf>
    <xf numFmtId="165" fontId="9" fillId="0" borderId="11" xfId="21" applyFont="true" applyBorder="true" applyAlignment="true" applyProtection="true">
      <alignment horizontal="center" vertical="center" textRotation="0" wrapText="false" indent="0" shrinkToFit="false"/>
      <protection locked="true" hidden="false"/>
    </xf>
    <xf numFmtId="173" fontId="14" fillId="5" borderId="48" xfId="0" applyFont="true" applyBorder="true" applyAlignment="true" applyProtection="false">
      <alignment horizontal="center" vertical="center" textRotation="0" wrapText="false" indent="0" shrinkToFit="false"/>
      <protection locked="true" hidden="false"/>
    </xf>
    <xf numFmtId="164" fontId="9" fillId="0" borderId="0" xfId="0" applyFont="true" applyBorder="true" applyAlignment="true" applyProtection="false">
      <alignment horizontal="center" vertical="center" textRotation="0" wrapText="false" indent="0" shrinkToFit="false"/>
      <protection locked="true" hidden="false"/>
    </xf>
    <xf numFmtId="165" fontId="9" fillId="0" borderId="0" xfId="21" applyFont="true" applyBorder="true" applyAlignment="true" applyProtection="true">
      <alignment horizontal="center" vertical="center" textRotation="0" wrapText="false" indent="0" shrinkToFit="false"/>
      <protection locked="true" hidden="false"/>
    </xf>
    <xf numFmtId="165" fontId="9" fillId="0" borderId="0" xfId="0" applyFont="true" applyBorder="true" applyAlignment="true" applyProtection="false">
      <alignment horizontal="center" vertical="center" textRotation="0" wrapText="false" indent="0" shrinkToFit="false"/>
      <protection locked="true" hidden="false"/>
    </xf>
    <xf numFmtId="164" fontId="14" fillId="0" borderId="0" xfId="0" applyFont="true" applyBorder="true" applyAlignment="true" applyProtection="false">
      <alignment horizontal="center" vertical="center" textRotation="0" wrapText="false" indent="0" shrinkToFit="false"/>
      <protection locked="true" hidden="false"/>
    </xf>
    <xf numFmtId="164" fontId="14" fillId="5" borderId="13" xfId="0" applyFont="true" applyBorder="true" applyAlignment="true" applyProtection="false">
      <alignment horizontal="center" vertical="center" textRotation="0" wrapText="false" indent="0" shrinkToFit="false"/>
      <protection locked="true" hidden="false"/>
    </xf>
    <xf numFmtId="164" fontId="14" fillId="5" borderId="14" xfId="0" applyFont="true" applyBorder="true" applyAlignment="true" applyProtection="false">
      <alignment horizontal="center" vertical="center" textRotation="0" wrapText="false" indent="0" shrinkToFit="false"/>
      <protection locked="true" hidden="false"/>
    </xf>
    <xf numFmtId="164" fontId="14" fillId="5" borderId="15" xfId="0" applyFont="true" applyBorder="true" applyAlignment="true" applyProtection="false">
      <alignment horizontal="center" vertical="center" textRotation="0" wrapText="false" indent="0" shrinkToFit="false"/>
      <protection locked="true" hidden="false"/>
    </xf>
    <xf numFmtId="173" fontId="9" fillId="0" borderId="17" xfId="21" applyFont="true" applyBorder="true" applyAlignment="true" applyProtection="true">
      <alignment horizontal="center" vertical="center" textRotation="0" wrapText="false" indent="0" shrinkToFit="false"/>
      <protection locked="true" hidden="false"/>
    </xf>
    <xf numFmtId="173" fontId="14" fillId="0" borderId="18" xfId="21" applyFont="true" applyBorder="true" applyAlignment="true" applyProtection="true">
      <alignment horizontal="center" vertical="center" textRotation="0" wrapText="false" indent="0" shrinkToFit="false"/>
      <protection locked="true" hidden="false"/>
    </xf>
    <xf numFmtId="164" fontId="14" fillId="0" borderId="0" xfId="0" applyFont="true" applyBorder="true" applyAlignment="true" applyProtection="false">
      <alignment horizontal="left" vertical="center" textRotation="0" wrapText="false" indent="0" shrinkToFit="false"/>
      <protection locked="true" hidden="false"/>
    </xf>
    <xf numFmtId="164" fontId="14" fillId="0" borderId="0" xfId="0" applyFont="true" applyBorder="true" applyAlignment="true" applyProtection="false">
      <alignment horizontal="center" vertical="center" textRotation="0" wrapText="false" indent="0" shrinkToFit="false"/>
      <protection locked="true" hidden="false"/>
    </xf>
    <xf numFmtId="173" fontId="9" fillId="0" borderId="11" xfId="21" applyFont="true" applyBorder="true" applyAlignment="true" applyProtection="true">
      <alignment horizontal="center" vertical="center" textRotation="0" wrapText="false" indent="0" shrinkToFit="false"/>
      <protection locked="true" hidden="false"/>
    </xf>
    <xf numFmtId="164" fontId="9" fillId="0" borderId="0" xfId="0" applyFont="true" applyBorder="true" applyAlignment="true" applyProtection="false">
      <alignment horizontal="center" vertical="center" textRotation="0" wrapText="false" indent="0" shrinkToFit="false"/>
      <protection locked="true" hidden="false"/>
    </xf>
    <xf numFmtId="173" fontId="9" fillId="0" borderId="20" xfId="21" applyFont="true" applyBorder="true" applyAlignment="true" applyProtection="true">
      <alignment horizontal="center" vertical="center" textRotation="0" wrapText="false" indent="0" shrinkToFit="false"/>
      <protection locked="true" hidden="false"/>
    </xf>
    <xf numFmtId="165" fontId="9" fillId="0" borderId="0" xfId="21" applyFont="true" applyBorder="true" applyAlignment="true" applyProtection="true">
      <alignment horizontal="left" vertical="center" textRotation="0" wrapText="false" indent="0" shrinkToFit="false"/>
      <protection locked="true" hidden="false"/>
    </xf>
    <xf numFmtId="173" fontId="9" fillId="0" borderId="37" xfId="21" applyFont="true" applyBorder="true" applyAlignment="true" applyProtection="true">
      <alignment horizontal="center" vertical="center" textRotation="0" wrapText="false" indent="0" shrinkToFit="false"/>
      <protection locked="true" hidden="false"/>
    </xf>
    <xf numFmtId="173" fontId="14" fillId="0" borderId="38" xfId="21" applyFont="true" applyBorder="true" applyAlignment="true" applyProtection="true">
      <alignment horizontal="center" vertical="center" textRotation="0" wrapText="false" indent="0" shrinkToFit="false"/>
      <protection locked="true" hidden="false"/>
    </xf>
    <xf numFmtId="173" fontId="14" fillId="0" borderId="23" xfId="21" applyFont="true" applyBorder="true" applyAlignment="true" applyProtection="true">
      <alignment horizontal="center" vertical="center" textRotation="0" wrapText="false" indent="0" shrinkToFit="false"/>
      <protection locked="true" hidden="false"/>
    </xf>
    <xf numFmtId="173" fontId="14" fillId="0" borderId="21" xfId="21" applyFont="true" applyBorder="true" applyAlignment="true" applyProtection="true">
      <alignment horizontal="center" vertical="center" textRotation="0" wrapText="false" indent="0" shrinkToFit="false"/>
      <protection locked="true" hidden="false"/>
    </xf>
    <xf numFmtId="164" fontId="9" fillId="0" borderId="36" xfId="0" applyFont="true" applyBorder="true" applyAlignment="true" applyProtection="false">
      <alignment horizontal="left" vertical="center" textRotation="0" wrapText="false" indent="0" shrinkToFit="false"/>
      <protection locked="true" hidden="false"/>
    </xf>
    <xf numFmtId="173" fontId="9" fillId="13" borderId="37" xfId="21" applyFont="true" applyBorder="true" applyAlignment="true" applyProtection="true">
      <alignment horizontal="center" vertical="center" textRotation="0" wrapText="false" indent="0" shrinkToFit="false"/>
      <protection locked="true" hidden="false"/>
    </xf>
    <xf numFmtId="174" fontId="9" fillId="0" borderId="37" xfId="21" applyFont="true" applyBorder="true" applyAlignment="true" applyProtection="true">
      <alignment horizontal="center" vertical="center" textRotation="0" wrapText="false" indent="0" shrinkToFit="false"/>
      <protection locked="true" hidden="false"/>
    </xf>
    <xf numFmtId="179" fontId="9" fillId="0" borderId="37" xfId="21" applyFont="true" applyBorder="true" applyAlignment="true" applyProtection="true">
      <alignment horizontal="center" vertical="center" textRotation="0" wrapText="false" indent="0" shrinkToFit="false"/>
      <protection locked="true" hidden="false"/>
    </xf>
    <xf numFmtId="173" fontId="9" fillId="0" borderId="38" xfId="0" applyFont="true" applyBorder="true" applyAlignment="true" applyProtection="false">
      <alignment horizontal="center" vertical="center" textRotation="0" wrapText="false" indent="0" shrinkToFit="false"/>
      <protection locked="true" hidden="false"/>
    </xf>
    <xf numFmtId="164" fontId="9" fillId="0" borderId="22" xfId="0" applyFont="true" applyBorder="true" applyAlignment="true" applyProtection="false">
      <alignment horizontal="left" vertical="center" textRotation="0" wrapText="false" indent="0" shrinkToFit="false"/>
      <protection locked="true" hidden="false"/>
    </xf>
    <xf numFmtId="173" fontId="9" fillId="13" borderId="11" xfId="21" applyFont="true" applyBorder="true" applyAlignment="true" applyProtection="true">
      <alignment horizontal="center" vertical="center" textRotation="0" wrapText="false" indent="0" shrinkToFit="false"/>
      <protection locked="true" hidden="false"/>
    </xf>
    <xf numFmtId="174" fontId="9" fillId="0" borderId="11" xfId="21" applyFont="true" applyBorder="true" applyAlignment="true" applyProtection="true">
      <alignment horizontal="center" vertical="center" textRotation="0" wrapText="false" indent="0" shrinkToFit="false"/>
      <protection locked="true" hidden="false"/>
    </xf>
    <xf numFmtId="179" fontId="9" fillId="0" borderId="11" xfId="21" applyFont="true" applyBorder="true" applyAlignment="true" applyProtection="true">
      <alignment horizontal="center" vertical="center" textRotation="0" wrapText="false" indent="0" shrinkToFit="false"/>
      <protection locked="true" hidden="false"/>
    </xf>
    <xf numFmtId="164" fontId="12" fillId="5" borderId="48" xfId="0" applyFont="true" applyBorder="true" applyAlignment="true" applyProtection="false">
      <alignment horizontal="center" vertical="center" textRotation="0" wrapText="false" indent="0" shrinkToFit="false"/>
      <protection locked="true" hidden="false"/>
    </xf>
    <xf numFmtId="173" fontId="14" fillId="5" borderId="49" xfId="0" applyFont="true" applyBorder="true" applyAlignment="true" applyProtection="false">
      <alignment horizontal="center" vertical="center" textRotation="0" wrapText="false" indent="0" shrinkToFit="false"/>
      <protection locked="true" hidden="false"/>
    </xf>
    <xf numFmtId="173" fontId="12" fillId="5" borderId="12" xfId="0" applyFont="true" applyBorder="true" applyAlignment="true" applyProtection="false">
      <alignment horizontal="center" vertical="center" textRotation="0" wrapText="false" indent="0" shrinkToFit="false"/>
      <protection locked="true" hidden="false"/>
    </xf>
    <xf numFmtId="164" fontId="14" fillId="5" borderId="27" xfId="0" applyFont="true" applyBorder="true" applyAlignment="true" applyProtection="false">
      <alignment horizontal="center" vertical="center" textRotation="0" wrapText="false" indent="0" shrinkToFit="false"/>
      <protection locked="true" hidden="false"/>
    </xf>
    <xf numFmtId="164" fontId="14" fillId="5" borderId="28" xfId="0" applyFont="true" applyBorder="true" applyAlignment="true" applyProtection="false">
      <alignment horizontal="center" vertical="center" textRotation="0" wrapText="false" indent="0" shrinkToFit="false"/>
      <protection locked="true" hidden="false"/>
    </xf>
    <xf numFmtId="165" fontId="14" fillId="5" borderId="29" xfId="0" applyFont="true" applyBorder="true" applyAlignment="true" applyProtection="false">
      <alignment horizontal="center" vertical="center" textRotation="0" wrapText="true" indent="0" shrinkToFit="false"/>
      <protection locked="true" hidden="false"/>
    </xf>
    <xf numFmtId="173" fontId="14" fillId="0" borderId="26" xfId="0" applyFont="true" applyBorder="true" applyAlignment="true" applyProtection="false">
      <alignment horizontal="center" vertical="center" textRotation="0" wrapText="false" indent="0" shrinkToFit="false"/>
      <protection locked="true" hidden="false"/>
    </xf>
    <xf numFmtId="173" fontId="9" fillId="0" borderId="25" xfId="21" applyFont="true" applyBorder="true" applyAlignment="true" applyProtection="true">
      <alignment horizontal="center" vertical="center" textRotation="0" wrapText="false" indent="0" shrinkToFit="false"/>
      <protection locked="true" hidden="false"/>
    </xf>
    <xf numFmtId="173" fontId="14" fillId="0" borderId="18" xfId="0" applyFont="true" applyBorder="true" applyAlignment="true" applyProtection="false">
      <alignment horizontal="center" vertical="center" textRotation="0" wrapText="false" indent="0" shrinkToFit="false"/>
      <protection locked="true" hidden="false"/>
    </xf>
    <xf numFmtId="173" fontId="14" fillId="0" borderId="23" xfId="0" applyFont="true" applyBorder="true" applyAlignment="true" applyProtection="false">
      <alignment horizontal="center" vertical="center" textRotation="0" wrapText="false" indent="0" shrinkToFit="false"/>
      <protection locked="true" hidden="false"/>
    </xf>
    <xf numFmtId="173" fontId="14" fillId="0" borderId="21" xfId="0" applyFont="true" applyBorder="true" applyAlignment="true" applyProtection="false">
      <alignment horizontal="center" vertical="center" textRotation="0" wrapText="false" indent="0" shrinkToFit="false"/>
      <protection locked="true" hidden="false"/>
    </xf>
    <xf numFmtId="164" fontId="14" fillId="5" borderId="39" xfId="0" applyFont="true" applyBorder="true" applyAlignment="true" applyProtection="false">
      <alignment horizontal="center" vertical="center" textRotation="0" wrapText="false" indent="0" shrinkToFit="false"/>
      <protection locked="true" hidden="false"/>
    </xf>
    <xf numFmtId="164" fontId="14" fillId="5" borderId="14" xfId="0" applyFont="true" applyBorder="true" applyAlignment="true" applyProtection="false">
      <alignment horizontal="center" vertical="center" textRotation="0" wrapText="true" indent="0" shrinkToFit="false"/>
      <protection locked="true" hidden="false"/>
    </xf>
    <xf numFmtId="173" fontId="13" fillId="0" borderId="18" xfId="0" applyFont="true" applyBorder="true" applyAlignment="true" applyProtection="false">
      <alignment horizontal="center" vertical="center" textRotation="0" wrapText="false" indent="0" shrinkToFit="false"/>
      <protection locked="true" hidden="false"/>
    </xf>
    <xf numFmtId="173" fontId="13" fillId="0" borderId="23" xfId="0" applyFont="true" applyBorder="true" applyAlignment="true" applyProtection="false">
      <alignment horizontal="center" vertical="center" textRotation="0" wrapText="false" indent="0" shrinkToFit="false"/>
      <protection locked="true" hidden="false"/>
    </xf>
    <xf numFmtId="173" fontId="13" fillId="0" borderId="26" xfId="0" applyFont="true" applyBorder="true" applyAlignment="true" applyProtection="false">
      <alignment horizontal="center" vertical="center" textRotation="0" wrapText="false" indent="0" shrinkToFit="false"/>
      <protection locked="true" hidden="false"/>
    </xf>
    <xf numFmtId="173" fontId="13" fillId="0" borderId="21" xfId="0" applyFont="true" applyBorder="true" applyAlignment="true" applyProtection="false">
      <alignment horizontal="center" vertical="center" textRotation="0" wrapText="false" indent="0" shrinkToFit="false"/>
      <protection locked="true" hidden="false"/>
    </xf>
    <xf numFmtId="164" fontId="14" fillId="5" borderId="47" xfId="0" applyFont="true" applyBorder="true" applyAlignment="true" applyProtection="false">
      <alignment horizontal="center" vertical="center" textRotation="0" wrapText="true" indent="0" shrinkToFit="false"/>
      <protection locked="true" hidden="false"/>
    </xf>
    <xf numFmtId="164" fontId="13" fillId="0" borderId="22" xfId="0" applyFont="true" applyBorder="true" applyAlignment="true" applyProtection="false">
      <alignment horizontal="center" vertical="center" textRotation="0" wrapText="false" indent="0" shrinkToFit="false"/>
      <protection locked="true" hidden="false"/>
    </xf>
    <xf numFmtId="171" fontId="13" fillId="0" borderId="23" xfId="19" applyFont="true" applyBorder="true" applyAlignment="true" applyProtection="true">
      <alignment horizontal="center" vertical="center" textRotation="0" wrapText="false" indent="0" shrinkToFit="false"/>
      <protection locked="true" hidden="false"/>
    </xf>
    <xf numFmtId="171" fontId="11" fillId="0" borderId="35" xfId="0" applyFont="true" applyBorder="true" applyAlignment="true" applyProtection="false">
      <alignment horizontal="center" vertical="center" textRotation="0" wrapText="false" indent="0" shrinkToFit="false"/>
      <protection locked="true" hidden="false"/>
    </xf>
    <xf numFmtId="171" fontId="9" fillId="0" borderId="35" xfId="0" applyFont="true" applyBorder="tru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right" vertical="center" textRotation="0" wrapText="false" indent="0" shrinkToFit="false"/>
      <protection locked="true" hidden="false"/>
    </xf>
    <xf numFmtId="171" fontId="9" fillId="0" borderId="0" xfId="0" applyFont="true" applyBorder="false" applyAlignment="true" applyProtection="false">
      <alignment horizontal="center" vertical="center" textRotation="0" wrapText="false" indent="0" shrinkToFit="false"/>
      <protection locked="true" hidden="false"/>
    </xf>
    <xf numFmtId="171" fontId="13" fillId="0" borderId="21" xfId="19" applyFont="true" applyBorder="true" applyAlignment="true" applyProtection="true">
      <alignment horizontal="center" vertical="center" textRotation="0" wrapText="false" indent="0" shrinkToFit="false"/>
      <protection locked="true" hidden="false"/>
    </xf>
    <xf numFmtId="164" fontId="12" fillId="5" borderId="35" xfId="0" applyFont="true" applyBorder="true" applyAlignment="true" applyProtection="false">
      <alignment horizontal="center" vertical="center" textRotation="0" wrapText="false" indent="0" shrinkToFit="false"/>
      <protection locked="true" hidden="false"/>
    </xf>
    <xf numFmtId="180" fontId="9" fillId="0" borderId="17" xfId="22" applyFont="true" applyBorder="true" applyAlignment="true" applyProtection="true">
      <alignment horizontal="center" vertical="center" textRotation="0" wrapText="false" indent="0" shrinkToFit="false"/>
      <protection locked="true" hidden="false"/>
    </xf>
    <xf numFmtId="180" fontId="9" fillId="0" borderId="11" xfId="22" applyFont="true" applyBorder="true" applyAlignment="true" applyProtection="true">
      <alignment horizontal="center" vertical="center" textRotation="0" wrapText="false" indent="0" shrinkToFit="false"/>
      <protection locked="true" hidden="false"/>
    </xf>
    <xf numFmtId="180" fontId="9" fillId="0" borderId="25" xfId="22" applyFont="true" applyBorder="true" applyAlignment="true" applyProtection="true">
      <alignment horizontal="center" vertical="center" textRotation="0" wrapText="false" indent="0" shrinkToFit="false"/>
      <protection locked="true" hidden="false"/>
    </xf>
    <xf numFmtId="167" fontId="12" fillId="0" borderId="25" xfId="19" applyFont="true" applyBorder="true" applyAlignment="true" applyProtection="true">
      <alignment horizontal="center" vertical="center" textRotation="0" wrapText="false" indent="0" shrinkToFit="false"/>
      <protection locked="true" hidden="false"/>
    </xf>
    <xf numFmtId="167" fontId="9" fillId="0" borderId="0" xfId="0" applyFont="true" applyBorder="false" applyAlignment="true" applyProtection="false">
      <alignment horizontal="center" vertical="center" textRotation="0" wrapText="false" indent="0" shrinkToFit="false"/>
      <protection locked="true" hidden="false"/>
    </xf>
    <xf numFmtId="180" fontId="9" fillId="0" borderId="20" xfId="22" applyFont="true" applyBorder="true" applyAlignment="true" applyProtection="true">
      <alignment horizontal="center" vertical="center" textRotation="0" wrapText="false" indent="0" shrinkToFit="false"/>
      <protection locked="true" hidden="false"/>
    </xf>
    <xf numFmtId="164" fontId="12" fillId="5" borderId="13" xfId="0" applyFont="true" applyBorder="true" applyAlignment="true" applyProtection="false">
      <alignment horizontal="center" vertical="center" textRotation="0" wrapText="true" indent="0" shrinkToFit="false"/>
      <protection locked="true" hidden="false"/>
    </xf>
    <xf numFmtId="169" fontId="9" fillId="0" borderId="23" xfId="0" applyFont="true" applyBorder="true" applyAlignment="true" applyProtection="false">
      <alignment horizontal="center" vertical="center" textRotation="0" wrapText="false" indent="0" shrinkToFit="false"/>
      <protection locked="true" hidden="false"/>
    </xf>
    <xf numFmtId="164" fontId="15" fillId="0" borderId="19" xfId="0" applyFont="true" applyBorder="true" applyAlignment="true" applyProtection="false">
      <alignment horizontal="center" vertical="center" textRotation="0" wrapText="true" indent="0" shrinkToFit="false"/>
      <protection locked="true" hidden="false"/>
    </xf>
    <xf numFmtId="169" fontId="15" fillId="0" borderId="20" xfId="0" applyFont="true" applyBorder="true" applyAlignment="true" applyProtection="false">
      <alignment horizontal="center" vertical="center" textRotation="0" wrapText="false" indent="0" shrinkToFit="false"/>
      <protection locked="true" hidden="false"/>
    </xf>
    <xf numFmtId="169" fontId="15" fillId="0" borderId="21" xfId="0" applyFont="true" applyBorder="true" applyAlignment="true" applyProtection="false">
      <alignment horizontal="center" vertical="center" textRotation="0" wrapText="false" indent="0" shrinkToFit="false"/>
      <protection locked="true" hidden="false"/>
    </xf>
    <xf numFmtId="169" fontId="12" fillId="5" borderId="28" xfId="0" applyFont="true" applyBorder="true" applyAlignment="true" applyProtection="false">
      <alignment horizontal="center" vertical="center" textRotation="0" wrapText="false" indent="0" shrinkToFit="false"/>
      <protection locked="true" hidden="false"/>
    </xf>
    <xf numFmtId="169" fontId="12" fillId="5" borderId="29" xfId="0" applyFont="true" applyBorder="true" applyAlignment="true" applyProtection="false">
      <alignment horizontal="center" vertical="center"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7" fontId="9" fillId="6" borderId="0" xfId="0" applyFont="true" applyBorder="fals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right" vertical="center" textRotation="0" wrapText="false" indent="0" shrinkToFit="false"/>
      <protection locked="true" hidden="false"/>
    </xf>
    <xf numFmtId="167" fontId="9"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true" applyProtection="false">
      <alignment horizontal="right" vertical="center" textRotation="0" wrapText="true" indent="0" shrinkToFit="false"/>
      <protection locked="true" hidden="false"/>
    </xf>
    <xf numFmtId="167" fontId="9" fillId="0" borderId="0" xfId="0" applyFont="true" applyBorder="false" applyAlignment="true" applyProtection="false">
      <alignment horizontal="center" vertical="center" textRotation="0" wrapText="true" indent="0" shrinkToFit="false"/>
      <protection locked="true" hidden="false"/>
    </xf>
    <xf numFmtId="164" fontId="12" fillId="14" borderId="35" xfId="0" applyFont="true" applyBorder="true" applyAlignment="true" applyProtection="false">
      <alignment horizontal="center" vertical="center" textRotation="0" wrapText="false" indent="0" shrinkToFit="false"/>
      <protection locked="true" hidden="false"/>
    </xf>
    <xf numFmtId="164" fontId="9" fillId="0" borderId="0" xfId="0" applyFont="true" applyBorder="false" applyAlignment="true" applyProtection="false">
      <alignment horizontal="center" vertical="center" textRotation="0" wrapText="true" indent="0" shrinkToFit="false"/>
      <protection locked="true" hidden="false"/>
    </xf>
    <xf numFmtId="171" fontId="9" fillId="0" borderId="0" xfId="0" applyFont="true" applyBorder="false" applyAlignment="true" applyProtection="false">
      <alignment horizontal="center" vertical="center" textRotation="0" wrapText="true" indent="0" shrinkToFit="false"/>
      <protection locked="true" hidden="false"/>
    </xf>
    <xf numFmtId="164" fontId="12" fillId="14" borderId="0" xfId="0" applyFont="true" applyBorder="false" applyAlignment="true" applyProtection="false">
      <alignment horizontal="center" vertical="center" textRotation="0" wrapText="true" indent="0" shrinkToFit="false"/>
      <protection locked="true" hidden="false"/>
    </xf>
    <xf numFmtId="167" fontId="12" fillId="14" borderId="0" xfId="0" applyFont="true" applyBorder="false" applyAlignment="true" applyProtection="false">
      <alignment horizontal="center" vertical="center" textRotation="0" wrapText="true" indent="0" shrinkToFit="false"/>
      <protection locked="true" hidden="false"/>
    </xf>
    <xf numFmtId="164" fontId="12" fillId="14" borderId="35" xfId="0" applyFont="true" applyBorder="true" applyAlignment="true" applyProtection="false">
      <alignment horizontal="center" vertical="center" textRotation="0" wrapText="true" indent="0" shrinkToFit="false"/>
      <protection locked="true" hidden="false"/>
    </xf>
    <xf numFmtId="167" fontId="12" fillId="14" borderId="35" xfId="0" applyFont="true" applyBorder="true" applyAlignment="true" applyProtection="false">
      <alignment horizontal="center" vertical="center" textRotation="0" wrapText="true" indent="0" shrinkToFit="false"/>
      <protection locked="true" hidden="false"/>
    </xf>
    <xf numFmtId="164" fontId="9" fillId="0" borderId="0" xfId="0" applyFont="true" applyBorder="true" applyAlignment="true" applyProtection="false">
      <alignment horizontal="left" vertical="center" textRotation="0" wrapText="true" indent="0" shrinkToFit="false"/>
      <protection locked="true" hidden="false"/>
    </xf>
    <xf numFmtId="164" fontId="17" fillId="4" borderId="0" xfId="0" applyFont="true" applyBorder="true" applyAlignment="true" applyProtection="false">
      <alignment horizontal="center" vertical="bottom" textRotation="0" wrapText="false" indent="0" shrinkToFit="false"/>
      <protection locked="true" hidden="false"/>
    </xf>
    <xf numFmtId="164" fontId="11" fillId="0" borderId="0" xfId="0" applyFont="true" applyBorder="true" applyAlignment="true" applyProtection="false">
      <alignment horizontal="center" vertical="bottom" textRotation="0" wrapText="false" indent="0" shrinkToFit="false"/>
      <protection locked="true" hidden="false"/>
    </xf>
    <xf numFmtId="164" fontId="12" fillId="5" borderId="0" xfId="0" applyFont="true" applyBorder="true" applyAlignment="true" applyProtection="false">
      <alignment horizontal="center" vertical="center" textRotation="0" wrapText="false" indent="0" shrinkToFit="false"/>
      <protection locked="true" hidden="false"/>
    </xf>
    <xf numFmtId="164" fontId="12" fillId="0" borderId="12" xfId="0" applyFont="true" applyBorder="true" applyAlignment="true" applyProtection="false">
      <alignment horizontal="center" vertical="center" textRotation="0" wrapText="true" indent="0" shrinkToFit="false"/>
      <protection locked="true" hidden="false"/>
    </xf>
    <xf numFmtId="164" fontId="12" fillId="0" borderId="42" xfId="0" applyFont="true" applyBorder="true" applyAlignment="true" applyProtection="false">
      <alignment horizontal="center" vertical="center" textRotation="0" wrapText="true" indent="0" shrinkToFit="false"/>
      <protection locked="true" hidden="false"/>
    </xf>
    <xf numFmtId="164" fontId="9" fillId="0" borderId="48" xfId="0" applyFont="true" applyBorder="true" applyAlignment="true" applyProtection="false">
      <alignment horizontal="center" vertical="center" textRotation="0" wrapText="true" indent="0" shrinkToFit="false"/>
      <protection locked="true" hidden="false"/>
    </xf>
    <xf numFmtId="164" fontId="9" fillId="0" borderId="49" xfId="0" applyFont="true" applyBorder="true" applyAlignment="true" applyProtection="false">
      <alignment horizontal="general" vertical="center" textRotation="0" wrapText="true" indent="0" shrinkToFit="false"/>
      <protection locked="true" hidden="false"/>
    </xf>
    <xf numFmtId="164" fontId="9" fillId="0" borderId="49" xfId="0" applyFont="true" applyBorder="true" applyAlignment="true" applyProtection="false">
      <alignment horizontal="center" vertical="center" textRotation="0" wrapText="true" indent="0" shrinkToFit="false"/>
      <protection locked="true" hidden="false"/>
    </xf>
    <xf numFmtId="164" fontId="12" fillId="0" borderId="0" xfId="0" applyFont="true" applyBorder="false" applyAlignment="true" applyProtection="false">
      <alignment horizontal="general" vertical="center" textRotation="0" wrapText="false" indent="0" shrinkToFit="false"/>
      <protection locked="true" hidden="false"/>
    </xf>
    <xf numFmtId="164" fontId="12" fillId="15" borderId="0" xfId="0" applyFont="true" applyBorder="true" applyAlignment="true" applyProtection="false">
      <alignment horizontal="center" vertical="center" textRotation="0" wrapText="false" indent="0" shrinkToFit="false"/>
      <protection locked="true" hidden="false"/>
    </xf>
    <xf numFmtId="164" fontId="12" fillId="15" borderId="0" xfId="0" applyFont="true" applyBorder="true" applyAlignment="true" applyProtection="false">
      <alignment horizontal="center" vertical="center" textRotation="0" wrapText="true" indent="0" shrinkToFit="false"/>
      <protection locked="true" hidden="false"/>
    </xf>
    <xf numFmtId="171" fontId="9" fillId="0" borderId="49" xfId="0" applyFont="true" applyBorder="true" applyAlignment="true" applyProtection="false">
      <alignment horizontal="center" vertical="center" textRotation="0" wrapText="true" indent="0" shrinkToFit="false"/>
      <protection locked="true" hidden="false"/>
    </xf>
    <xf numFmtId="164" fontId="9" fillId="8" borderId="49" xfId="0" applyFont="true" applyBorder="true" applyAlignment="true" applyProtection="false">
      <alignment horizontal="center" vertical="center" textRotation="0" wrapText="true" indent="0" shrinkToFit="false"/>
      <protection locked="true" hidden="false"/>
    </xf>
    <xf numFmtId="164" fontId="9" fillId="0" borderId="49" xfId="0" applyFont="true" applyBorder="true" applyAlignment="true" applyProtection="false">
      <alignment horizontal="justify" vertical="center" textRotation="0" wrapText="true" indent="0" shrinkToFit="false"/>
      <protection locked="true" hidden="false"/>
    </xf>
    <xf numFmtId="164" fontId="12" fillId="0" borderId="42" xfId="0" applyFont="true" applyBorder="true" applyAlignment="true" applyProtection="false">
      <alignment horizontal="general" vertical="center" textRotation="0" wrapText="true" indent="0" shrinkToFit="false"/>
      <protection locked="true" hidden="false"/>
    </xf>
    <xf numFmtId="164" fontId="12" fillId="0" borderId="48" xfId="0" applyFont="true" applyBorder="true" applyAlignment="true" applyProtection="false">
      <alignment horizontal="center" vertical="center" textRotation="0" wrapText="true" indent="0" shrinkToFit="false"/>
      <protection locked="true" hidden="false"/>
    </xf>
    <xf numFmtId="164" fontId="18" fillId="16" borderId="39" xfId="0" applyFont="true" applyBorder="true" applyAlignment="true" applyProtection="false">
      <alignment horizontal="center" vertical="center" textRotation="0" wrapText="false" indent="0" shrinkToFit="false"/>
      <protection locked="true" hidden="false"/>
    </xf>
    <xf numFmtId="181" fontId="18" fillId="16" borderId="39" xfId="0" applyFont="true" applyBorder="true" applyAlignment="true" applyProtection="false">
      <alignment horizontal="center" vertical="center" textRotation="0" wrapText="false" indent="0" shrinkToFit="false"/>
      <protection locked="true" hidden="false"/>
    </xf>
    <xf numFmtId="164" fontId="18" fillId="16" borderId="27" xfId="0" applyFont="true" applyBorder="true" applyAlignment="true" applyProtection="false">
      <alignment horizontal="center" vertical="center" textRotation="0" wrapText="false" indent="0" shrinkToFit="false"/>
      <protection locked="true" hidden="false"/>
    </xf>
    <xf numFmtId="164" fontId="18" fillId="16" borderId="28" xfId="0" applyFont="true" applyBorder="true" applyAlignment="true" applyProtection="false">
      <alignment horizontal="center" vertical="center" textRotation="0" wrapText="false" indent="0" shrinkToFit="false"/>
      <protection locked="true" hidden="false"/>
    </xf>
    <xf numFmtId="181" fontId="18" fillId="16" borderId="35" xfId="0" applyFont="true" applyBorder="true" applyAlignment="true" applyProtection="false">
      <alignment horizontal="center" vertical="bottom" textRotation="0" wrapText="false" indent="0" shrinkToFit="false"/>
      <protection locked="true" hidden="false"/>
    </xf>
    <xf numFmtId="179" fontId="19" fillId="0" borderId="35" xfId="0" applyFont="true" applyBorder="true" applyAlignment="true" applyProtection="false">
      <alignment horizontal="general" vertical="bottom" textRotation="0" wrapText="true" indent="0" shrinkToFit="false"/>
      <protection locked="true" hidden="false"/>
    </xf>
    <xf numFmtId="179" fontId="19" fillId="17" borderId="11" xfId="21" applyFont="true" applyBorder="true" applyAlignment="true" applyProtection="true">
      <alignment horizontal="center" vertical="center" textRotation="0" wrapText="false" indent="0" shrinkToFit="false"/>
      <protection locked="true" hidden="false"/>
    </xf>
    <xf numFmtId="181" fontId="19" fillId="17" borderId="11" xfId="0" applyFont="true" applyBorder="true" applyAlignment="false" applyProtection="false">
      <alignment horizontal="general" vertical="bottom" textRotation="0" wrapText="false" indent="0" shrinkToFit="false"/>
      <protection locked="true" hidden="false"/>
    </xf>
    <xf numFmtId="179" fontId="19" fillId="0" borderId="35" xfId="0" applyFont="true" applyBorder="tru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79" fontId="19" fillId="0" borderId="35" xfId="0" applyFont="true" applyBorder="true" applyAlignment="false" applyProtection="false">
      <alignment horizontal="general" vertical="bottom" textRotation="0" wrapText="false" indent="0" shrinkToFit="false"/>
      <protection locked="true" hidden="false"/>
    </xf>
    <xf numFmtId="182" fontId="19" fillId="0" borderId="35" xfId="0" applyFont="true" applyBorder="true" applyAlignment="false" applyProtection="false">
      <alignment horizontal="general" vertical="bottom" textRotation="0" wrapText="false" indent="0" shrinkToFit="false"/>
      <protection locked="true" hidden="false"/>
    </xf>
    <xf numFmtId="173" fontId="19" fillId="17" borderId="11" xfId="21" applyFont="true" applyBorder="true" applyAlignment="true" applyProtection="true">
      <alignment horizontal="center" vertical="center" textRotation="0" wrapText="false" indent="0" shrinkToFit="false"/>
      <protection locked="true" hidden="false"/>
    </xf>
    <xf numFmtId="182" fontId="20" fillId="0" borderId="35" xfId="0" applyFont="true" applyBorder="true" applyAlignment="false" applyProtection="false">
      <alignment horizontal="general" vertical="bottom" textRotation="0" wrapText="false" indent="0" shrinkToFit="false"/>
      <protection locked="true" hidden="false"/>
    </xf>
    <xf numFmtId="164" fontId="18" fillId="16" borderId="11" xfId="0" applyFont="true" applyBorder="true" applyAlignment="true" applyProtection="false">
      <alignment horizontal="center" vertical="center" textRotation="0" wrapText="false" indent="0" shrinkToFit="false"/>
      <protection locked="true" hidden="false"/>
    </xf>
    <xf numFmtId="181" fontId="18" fillId="16" borderId="11" xfId="0" applyFont="true" applyBorder="true" applyAlignment="true" applyProtection="false">
      <alignment horizontal="center" vertical="center" textRotation="0" wrapText="false" indent="0" shrinkToFit="false"/>
      <protection locked="true" hidden="false"/>
    </xf>
    <xf numFmtId="181" fontId="18" fillId="16" borderId="11" xfId="0" applyFont="true" applyBorder="true" applyAlignment="true" applyProtection="false">
      <alignment horizontal="center" vertical="center" textRotation="0" wrapText="true" indent="0" shrinkToFit="false"/>
      <protection locked="true" hidden="false"/>
    </xf>
    <xf numFmtId="181" fontId="18" fillId="16" borderId="11" xfId="0" applyFont="true" applyBorder="true" applyAlignment="true" applyProtection="false">
      <alignment horizontal="center" vertical="bottom" textRotation="0" wrapText="false" indent="0" shrinkToFit="false"/>
      <protection locked="true" hidden="false"/>
    </xf>
    <xf numFmtId="179" fontId="19" fillId="0" borderId="11" xfId="0" applyFont="true" applyBorder="true" applyAlignment="true" applyProtection="false">
      <alignment horizontal="general" vertical="bottom" textRotation="0" wrapText="true" indent="0" shrinkToFit="false"/>
      <protection locked="true" hidden="false"/>
    </xf>
    <xf numFmtId="179" fontId="19" fillId="0" borderId="11" xfId="21" applyFont="true" applyBorder="true" applyAlignment="true" applyProtection="true">
      <alignment horizontal="center" vertical="center" textRotation="0" wrapText="false" indent="0" shrinkToFit="false"/>
      <protection locked="true" hidden="false"/>
    </xf>
    <xf numFmtId="181" fontId="19" fillId="0" borderId="11" xfId="0" applyFont="true" applyBorder="true" applyAlignment="true" applyProtection="false">
      <alignment horizontal="center" vertical="bottom" textRotation="0" wrapText="false" indent="0" shrinkToFit="false"/>
      <protection locked="true" hidden="false"/>
    </xf>
    <xf numFmtId="179" fontId="19" fillId="17" borderId="11" xfId="0" applyFont="true" applyBorder="true" applyAlignment="true" applyProtection="false">
      <alignment horizontal="general" vertical="bottom" textRotation="0" wrapText="true" indent="0" shrinkToFit="false"/>
      <protection locked="true" hidden="false"/>
    </xf>
    <xf numFmtId="181" fontId="19" fillId="17" borderId="11" xfId="0" applyFont="true" applyBorder="true" applyAlignment="true" applyProtection="false">
      <alignment horizontal="center" vertical="bottom" textRotation="0" wrapText="false" indent="0" shrinkToFit="false"/>
      <protection locked="true" hidden="false"/>
    </xf>
    <xf numFmtId="179" fontId="19" fillId="0" borderId="11" xfId="0" applyFont="true" applyBorder="true" applyAlignment="false" applyProtection="false">
      <alignment horizontal="general" vertical="bottom" textRotation="0" wrapText="false" indent="0" shrinkToFit="false"/>
      <protection locked="true" hidden="false"/>
    </xf>
    <xf numFmtId="179" fontId="19" fillId="17" borderId="11" xfId="0" applyFont="true" applyBorder="true" applyAlignment="false" applyProtection="false">
      <alignment horizontal="general" vertical="bottom" textRotation="0" wrapText="false" indent="0" shrinkToFit="false"/>
      <protection locked="true" hidden="false"/>
    </xf>
    <xf numFmtId="164" fontId="19" fillId="17" borderId="11" xfId="0" applyFont="true" applyBorder="true" applyAlignment="true" applyProtection="false">
      <alignment horizontal="general" vertical="bottom" textRotation="0" wrapText="true" indent="0" shrinkToFit="false"/>
      <protection locked="true" hidden="false"/>
    </xf>
    <xf numFmtId="182" fontId="19" fillId="0" borderId="11" xfId="0" applyFont="true" applyBorder="true" applyAlignment="false" applyProtection="false">
      <alignment horizontal="general" vertical="bottom" textRotation="0" wrapText="false" indent="0" shrinkToFit="false"/>
      <protection locked="true" hidden="false"/>
    </xf>
    <xf numFmtId="182" fontId="19" fillId="17" borderId="11" xfId="0" applyFont="true" applyBorder="true" applyAlignment="false" applyProtection="false">
      <alignment horizontal="general" vertical="bottom" textRotation="0" wrapText="false" indent="0" shrinkToFit="false"/>
      <protection locked="true" hidden="false"/>
    </xf>
    <xf numFmtId="164" fontId="19" fillId="17" borderId="11" xfId="0" applyFont="true" applyBorder="true" applyAlignment="false" applyProtection="false">
      <alignment horizontal="general" vertical="bottom" textRotation="0" wrapText="false" indent="0" shrinkToFit="false"/>
      <protection locked="true" hidden="false"/>
    </xf>
    <xf numFmtId="182" fontId="19" fillId="0" borderId="11" xfId="0" applyFont="true" applyBorder="true" applyAlignment="true" applyProtection="false">
      <alignment horizontal="general" vertical="bottom" textRotation="0" wrapText="true" indent="0" shrinkToFit="false"/>
      <protection locked="true" hidden="false"/>
    </xf>
    <xf numFmtId="182" fontId="20" fillId="17" borderId="11" xfId="0" applyFont="true" applyBorder="true" applyAlignment="false" applyProtection="false">
      <alignment horizontal="general" vertical="bottom" textRotation="0" wrapText="false" indent="0" shrinkToFit="false"/>
      <protection locked="true" hidden="false"/>
    </xf>
    <xf numFmtId="182" fontId="19" fillId="17" borderId="11" xfId="0" applyFont="true" applyBorder="true" applyAlignment="true" applyProtection="false">
      <alignment horizontal="general" vertical="bottom" textRotation="0" wrapText="true" indent="0" shrinkToFit="false"/>
      <protection locked="true" hidden="false"/>
    </xf>
    <xf numFmtId="164" fontId="19" fillId="0" borderId="0" xfId="0" applyFont="true" applyBorder="false" applyAlignment="false" applyProtection="false">
      <alignment horizontal="general" vertical="bottom" textRotation="0" wrapText="false" indent="0" shrinkToFit="false"/>
      <protection locked="true" hidden="false"/>
    </xf>
    <xf numFmtId="164" fontId="18" fillId="0" borderId="11" xfId="0" applyFont="true" applyBorder="true" applyAlignment="true" applyProtection="false">
      <alignment horizontal="center" vertical="bottom" textRotation="0" wrapText="false" indent="0" shrinkToFit="false"/>
      <protection locked="true" hidden="false"/>
    </xf>
    <xf numFmtId="172" fontId="19" fillId="0" borderId="11" xfId="0" applyFont="true" applyBorder="true" applyAlignment="true" applyProtection="false">
      <alignment horizontal="center" vertical="bottom" textRotation="0" wrapText="false" indent="0" shrinkToFit="false"/>
      <protection locked="true" hidden="false"/>
    </xf>
    <xf numFmtId="164" fontId="19" fillId="0" borderId="0" xfId="0" applyFont="true" applyBorder="false" applyAlignment="false" applyProtection="false">
      <alignment horizontal="general" vertical="bottom" textRotation="0" wrapText="false" indent="0" shrinkToFit="false"/>
      <protection locked="true" hidden="false"/>
    </xf>
    <xf numFmtId="164" fontId="19" fillId="17" borderId="25" xfId="0" applyFont="true" applyBorder="true" applyAlignment="true" applyProtection="false">
      <alignment horizontal="center" vertical="center" textRotation="0" wrapText="false" indent="0" shrinkToFit="false"/>
      <protection locked="true" hidden="false"/>
    </xf>
    <xf numFmtId="164" fontId="19" fillId="17" borderId="37" xfId="0" applyFont="true" applyBorder="true" applyAlignment="true" applyProtection="false">
      <alignment horizontal="center" vertical="center" textRotation="0" wrapText="false" indent="0" shrinkToFit="false"/>
      <protection locked="true" hidden="false"/>
    </xf>
  </cellXfs>
  <cellStyles count="28">
    <cellStyle name="Normal" xfId="0" builtinId="0"/>
    <cellStyle name="Comma" xfId="15" builtinId="3"/>
    <cellStyle name="Comma [0]" xfId="16" builtinId="6"/>
    <cellStyle name="Currency" xfId="17" builtinId="4"/>
    <cellStyle name="Currency [0]" xfId="18" builtinId="7"/>
    <cellStyle name="Percent" xfId="19" builtinId="5"/>
    <cellStyle name="Normal 2" xfId="20"/>
    <cellStyle name="Vírgula 2" xfId="21"/>
    <cellStyle name="Vírgula 3" xfId="22"/>
    <cellStyle name="Vírgula 3 2" xfId="23"/>
    <cellStyle name="Vírgula 4" xfId="24"/>
    <cellStyle name="Vírgula 4 2" xfId="25"/>
    <cellStyle name="Vírgula 5" xfId="26"/>
    <cellStyle name="Vírgula 5 2" xfId="27"/>
    <cellStyle name="Vírgula 6" xfId="28"/>
    <cellStyle name="Resultado2" xfId="29"/>
    <cellStyle name="Background" xfId="30"/>
    <cellStyle name="Card TL" xfId="31"/>
    <cellStyle name="Card" xfId="32"/>
    <cellStyle name="Card L" xfId="33"/>
    <cellStyle name="Card BL" xfId="34"/>
    <cellStyle name="Card T" xfId="35"/>
    <cellStyle name="Column Header" xfId="36"/>
    <cellStyle name="Input" xfId="37"/>
    <cellStyle name="Card B" xfId="38"/>
    <cellStyle name="Card TR" xfId="39"/>
    <cellStyle name="Card R" xfId="40"/>
    <cellStyle name="Card BR" xfId="41"/>
  </cellStyles>
  <colors>
    <indexedColors>
      <rgbColor rgb="FF000000"/>
      <rgbColor rgb="FFFFFFFF"/>
      <rgbColor rgb="FFFF0000"/>
      <rgbColor rgb="FF00FF00"/>
      <rgbColor rgb="FF0000FF"/>
      <rgbColor rgb="FFFFFF00"/>
      <rgbColor rgb="FFFF00FF"/>
      <rgbColor rgb="FF00FFFF"/>
      <rgbColor rgb="FF800000"/>
      <rgbColor rgb="FF008000"/>
      <rgbColor rgb="FF000033"/>
      <rgbColor rgb="FF808000"/>
      <rgbColor rgb="FF800080"/>
      <rgbColor rgb="FF00B050"/>
      <rgbColor rgb="FFCCCCCC"/>
      <rgbColor rgb="FF808080"/>
      <rgbColor rgb="FF729FCF"/>
      <rgbColor rgb="FF993366"/>
      <rgbColor rgb="FFFBE5D6"/>
      <rgbColor rgb="FFDEEBF7"/>
      <rgbColor rgb="FF660066"/>
      <rgbColor rgb="FFFF8080"/>
      <rgbColor rgb="FF0066CC"/>
      <rgbColor rgb="FFBDD7EE"/>
      <rgbColor rgb="FF000080"/>
      <rgbColor rgb="FFFF00FF"/>
      <rgbColor rgb="FFFFFF66"/>
      <rgbColor rgb="FF00FFFF"/>
      <rgbColor rgb="FF800080"/>
      <rgbColor rgb="FF800000"/>
      <rgbColor rgb="FF008080"/>
      <rgbColor rgb="FF0000FF"/>
      <rgbColor rgb="FF00CCFF"/>
      <rgbColor rgb="FFCCFFFF"/>
      <rgbColor rgb="FFCCFFCC"/>
      <rgbColor rgb="FFFFFFA6"/>
      <rgbColor rgb="FF9DC3E6"/>
      <rgbColor rgb="FFF4B183"/>
      <rgbColor rgb="FFCC99FF"/>
      <rgbColor rgb="FFF8CBAD"/>
      <rgbColor rgb="FF2E75B6"/>
      <rgbColor rgb="FF66CCFF"/>
      <rgbColor rgb="FF99CC00"/>
      <rgbColor rgb="FFFFCF03"/>
      <rgbColor rgb="FFFF9900"/>
      <rgbColor rgb="FFFF6600"/>
      <rgbColor rgb="FF666699"/>
      <rgbColor rgb="FF969696"/>
      <rgbColor rgb="FF003366"/>
      <rgbColor rgb="FF50938A"/>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K514"/>
  <sheetViews>
    <sheetView showFormulas="false" showGridLines="true" showRowColHeaders="true" showZeros="true" rightToLeft="false" tabSelected="false" showOutlineSymbols="true" defaultGridColor="true" view="normal" topLeftCell="A1" colorId="64" zoomScale="120" zoomScaleNormal="120" zoomScalePageLayoutView="100" workbookViewId="0">
      <selection pane="topLeft" activeCell="F27" activeCellId="0" sqref="F27"/>
    </sheetView>
  </sheetViews>
  <sheetFormatPr defaultColWidth="9.13671875" defaultRowHeight="15" zeroHeight="false" outlineLevelRow="0" outlineLevelCol="0"/>
  <cols>
    <col collapsed="false" customWidth="true" hidden="false" outlineLevel="0" max="1" min="1" style="1" width="32.15"/>
    <col collapsed="false" customWidth="true" hidden="false" outlineLevel="0" max="2" min="2" style="1" width="19.31"/>
    <col collapsed="false" customWidth="true" hidden="false" outlineLevel="0" max="3" min="3" style="1" width="18.29"/>
    <col collapsed="false" customWidth="true" hidden="false" outlineLevel="0" max="4" min="4" style="1" width="22.28"/>
    <col collapsed="false" customWidth="true" hidden="false" outlineLevel="0" max="5" min="5" style="1" width="18.58"/>
    <col collapsed="false" customWidth="true" hidden="false" outlineLevel="0" max="6" min="6" style="1" width="17.71"/>
    <col collapsed="false" customWidth="true" hidden="false" outlineLevel="0" max="7" min="7" style="1" width="15.88"/>
    <col collapsed="false" customWidth="false" hidden="false" outlineLevel="0" max="1024" min="8" style="1" width="9.13"/>
  </cols>
  <sheetData>
    <row r="1" customFormat="false" ht="24" hidden="false" customHeight="true" outlineLevel="0" collapsed="false">
      <c r="A1" s="2" t="s">
        <v>0</v>
      </c>
      <c r="B1" s="2"/>
      <c r="C1" s="2"/>
      <c r="D1" s="2"/>
      <c r="E1" s="2"/>
      <c r="F1" s="2"/>
      <c r="G1" s="2"/>
      <c r="H1" s="2"/>
    </row>
    <row r="2" customFormat="false" ht="24" hidden="false" customHeight="true" outlineLevel="0" collapsed="false">
      <c r="A2" s="2" t="s">
        <v>1</v>
      </c>
      <c r="B2" s="2"/>
      <c r="C2" s="2"/>
      <c r="D2" s="2"/>
      <c r="E2" s="2"/>
      <c r="F2" s="2"/>
      <c r="G2" s="2"/>
      <c r="H2" s="2"/>
    </row>
    <row r="3" customFormat="false" ht="151.15" hidden="false" customHeight="true" outlineLevel="0" collapsed="false">
      <c r="A3" s="3" t="s">
        <v>2</v>
      </c>
      <c r="B3" s="3"/>
      <c r="C3" s="3"/>
      <c r="D3" s="3"/>
      <c r="E3" s="3"/>
      <c r="F3" s="3"/>
      <c r="G3" s="3"/>
      <c r="H3" s="3"/>
    </row>
    <row r="4" customFormat="false" ht="24" hidden="false" customHeight="true" outlineLevel="0" collapsed="false">
      <c r="A4" s="4" t="s">
        <v>3</v>
      </c>
      <c r="B4" s="4"/>
      <c r="C4" s="4"/>
      <c r="D4" s="4"/>
      <c r="E4" s="4"/>
      <c r="F4" s="4"/>
      <c r="G4" s="4"/>
      <c r="H4" s="4"/>
    </row>
    <row r="5" customFormat="false" ht="34.5" hidden="false" customHeight="true" outlineLevel="0" collapsed="false">
      <c r="A5" s="3" t="s">
        <v>4</v>
      </c>
      <c r="B5" s="3"/>
      <c r="C5" s="3"/>
      <c r="D5" s="3"/>
      <c r="E5" s="3"/>
      <c r="F5" s="3"/>
      <c r="G5" s="3"/>
      <c r="H5" s="3"/>
    </row>
    <row r="6" customFormat="false" ht="24" hidden="false" customHeight="true" outlineLevel="0" collapsed="false">
      <c r="A6" s="5" t="s">
        <v>5</v>
      </c>
      <c r="B6" s="5"/>
      <c r="C6" s="5"/>
      <c r="D6" s="5"/>
      <c r="E6" s="5"/>
      <c r="F6" s="5"/>
      <c r="G6" s="5"/>
      <c r="H6" s="5"/>
    </row>
    <row r="7" customFormat="false" ht="33.75" hidden="false" customHeight="true" outlineLevel="0" collapsed="false">
      <c r="A7" s="3" t="s">
        <v>6</v>
      </c>
      <c r="B7" s="3"/>
      <c r="C7" s="3"/>
      <c r="D7" s="3"/>
      <c r="E7" s="3"/>
      <c r="F7" s="3"/>
      <c r="G7" s="3"/>
      <c r="H7" s="3"/>
    </row>
    <row r="8" customFormat="false" ht="33" hidden="false" customHeight="true" outlineLevel="0" collapsed="false">
      <c r="A8" s="6" t="s">
        <v>5</v>
      </c>
      <c r="B8" s="6"/>
      <c r="C8" s="7" t="s">
        <v>7</v>
      </c>
    </row>
    <row r="9" customFormat="false" ht="24" hidden="false" customHeight="true" outlineLevel="0" collapsed="false">
      <c r="A9" s="8" t="s">
        <v>8</v>
      </c>
      <c r="B9" s="9" t="n">
        <v>1314.09</v>
      </c>
      <c r="C9" s="8" t="n">
        <v>2</v>
      </c>
    </row>
    <row r="10" customFormat="false" ht="24" hidden="false" customHeight="true" outlineLevel="0" collapsed="false">
      <c r="A10" s="8" t="s">
        <v>9</v>
      </c>
      <c r="B10" s="9"/>
      <c r="C10" s="8"/>
      <c r="D10" s="10" t="s">
        <v>10</v>
      </c>
      <c r="E10" s="11"/>
    </row>
    <row r="11" customFormat="false" ht="24" hidden="false" customHeight="true" outlineLevel="0" collapsed="false">
      <c r="A11" s="8"/>
      <c r="B11" s="9"/>
      <c r="C11" s="8" t="n">
        <f aca="false">SUM(C9:C10)</f>
        <v>2</v>
      </c>
      <c r="D11" s="10" t="n">
        <v>5143</v>
      </c>
      <c r="E11" s="12" t="s">
        <v>11</v>
      </c>
      <c r="F11" s="12"/>
    </row>
    <row r="12" customFormat="false" ht="27.95" hidden="false" customHeight="true" outlineLevel="0" collapsed="false"/>
    <row r="13" customFormat="false" ht="24" hidden="false" customHeight="true" outlineLevel="0" collapsed="false">
      <c r="A13" s="5" t="s">
        <v>12</v>
      </c>
      <c r="B13" s="5"/>
      <c r="C13" s="5"/>
      <c r="D13" s="5"/>
      <c r="E13" s="5"/>
      <c r="F13" s="5"/>
      <c r="G13" s="5"/>
      <c r="H13" s="5"/>
    </row>
    <row r="14" customFormat="false" ht="60.6" hidden="false" customHeight="true" outlineLevel="0" collapsed="false">
      <c r="A14" s="3" t="s">
        <v>13</v>
      </c>
      <c r="B14" s="3"/>
      <c r="C14" s="3"/>
      <c r="D14" s="3"/>
      <c r="E14" s="3"/>
      <c r="F14" s="3"/>
      <c r="G14" s="3"/>
      <c r="H14" s="3"/>
    </row>
    <row r="15" customFormat="false" ht="24" hidden="false" customHeight="true" outlineLevel="0" collapsed="false">
      <c r="A15" s="13" t="s">
        <v>12</v>
      </c>
      <c r="B15" s="13"/>
      <c r="C15" s="13"/>
      <c r="D15" s="13"/>
    </row>
    <row r="16" customFormat="false" ht="24" hidden="false" customHeight="true" outlineLevel="0" collapsed="false">
      <c r="A16" s="14" t="s">
        <v>14</v>
      </c>
      <c r="B16" s="15" t="s">
        <v>15</v>
      </c>
      <c r="C16" s="15" t="s">
        <v>16</v>
      </c>
      <c r="D16" s="16" t="s">
        <v>17</v>
      </c>
    </row>
    <row r="17" customFormat="false" ht="24" hidden="false" customHeight="true" outlineLevel="0" collapsed="false">
      <c r="A17" s="17" t="s">
        <v>8</v>
      </c>
      <c r="B17" s="18" t="n">
        <f aca="false">B9</f>
        <v>1314.09</v>
      </c>
      <c r="C17" s="19"/>
      <c r="D17" s="20" t="n">
        <f aca="false">B17*C17</f>
        <v>0</v>
      </c>
      <c r="E17" s="21"/>
      <c r="G17" s="21"/>
      <c r="H17" s="21"/>
    </row>
    <row r="18" customFormat="false" ht="24" hidden="false" customHeight="true" outlineLevel="0" collapsed="false">
      <c r="A18" s="22" t="s">
        <v>9</v>
      </c>
      <c r="B18" s="23" t="n">
        <f aca="false">B10</f>
        <v>0</v>
      </c>
      <c r="C18" s="24"/>
      <c r="D18" s="25" t="n">
        <f aca="false">B18*C18</f>
        <v>0</v>
      </c>
      <c r="E18" s="21"/>
      <c r="G18" s="21"/>
      <c r="H18" s="21"/>
    </row>
    <row r="20" customFormat="false" ht="24" hidden="false" customHeight="true" outlineLevel="0" collapsed="false">
      <c r="A20" s="5" t="s">
        <v>18</v>
      </c>
      <c r="B20" s="5"/>
      <c r="C20" s="5"/>
      <c r="D20" s="5"/>
      <c r="E20" s="5"/>
      <c r="F20" s="5"/>
      <c r="G20" s="5"/>
      <c r="H20" s="5"/>
    </row>
    <row r="21" customFormat="false" ht="51.4" hidden="false" customHeight="true" outlineLevel="0" collapsed="false">
      <c r="A21" s="3" t="s">
        <v>19</v>
      </c>
      <c r="B21" s="3"/>
      <c r="C21" s="3"/>
      <c r="D21" s="3"/>
      <c r="E21" s="3"/>
      <c r="F21" s="3"/>
      <c r="G21" s="3"/>
      <c r="H21" s="3"/>
    </row>
    <row r="22" customFormat="false" ht="24" hidden="false" customHeight="true" outlineLevel="0" collapsed="false">
      <c r="A22" s="13" t="s">
        <v>20</v>
      </c>
      <c r="B22" s="13"/>
      <c r="C22" s="13"/>
      <c r="D22" s="13"/>
    </row>
    <row r="23" customFormat="false" ht="24" hidden="false" customHeight="true" outlineLevel="0" collapsed="false">
      <c r="A23" s="14" t="s">
        <v>14</v>
      </c>
      <c r="B23" s="15" t="s">
        <v>15</v>
      </c>
      <c r="C23" s="15" t="s">
        <v>16</v>
      </c>
      <c r="D23" s="16" t="s">
        <v>21</v>
      </c>
    </row>
    <row r="24" customFormat="false" ht="24" hidden="false" customHeight="true" outlineLevel="0" collapsed="false">
      <c r="A24" s="17" t="s">
        <v>22</v>
      </c>
      <c r="B24" s="18" t="n">
        <f aca="false">B9</f>
        <v>1314.09</v>
      </c>
      <c r="C24" s="26" t="n">
        <v>0</v>
      </c>
      <c r="D24" s="27" t="n">
        <f aca="false">B24*C24</f>
        <v>0</v>
      </c>
    </row>
    <row r="25" customFormat="false" ht="24" hidden="false" customHeight="true" outlineLevel="0" collapsed="false">
      <c r="A25" s="28" t="s">
        <v>23</v>
      </c>
      <c r="B25" s="29" t="n">
        <f aca="false">B24</f>
        <v>1314.09</v>
      </c>
      <c r="C25" s="26" t="n">
        <f aca="false">C24</f>
        <v>0</v>
      </c>
      <c r="D25" s="30" t="n">
        <f aca="false">B25*C25</f>
        <v>0</v>
      </c>
      <c r="E25" s="31"/>
      <c r="F25" s="32"/>
      <c r="G25" s="32"/>
      <c r="H25" s="32"/>
    </row>
    <row r="26" customFormat="false" ht="24" hidden="false" customHeight="true" outlineLevel="0" collapsed="false">
      <c r="A26" s="33" t="s">
        <v>24</v>
      </c>
      <c r="B26" s="34" t="n">
        <f aca="false">B9</f>
        <v>1314.09</v>
      </c>
      <c r="C26" s="26" t="n">
        <f aca="false">C25</f>
        <v>0</v>
      </c>
      <c r="D26" s="35" t="n">
        <f aca="false">B26*C26</f>
        <v>0</v>
      </c>
      <c r="E26" s="31"/>
      <c r="F26" s="32"/>
      <c r="G26" s="32"/>
      <c r="H26" s="32"/>
    </row>
    <row r="27" customFormat="false" ht="24" hidden="false" customHeight="true" outlineLevel="0" collapsed="false">
      <c r="A27" s="17" t="s">
        <v>25</v>
      </c>
      <c r="B27" s="18" t="n">
        <f aca="false">B10</f>
        <v>0</v>
      </c>
      <c r="C27" s="26" t="n">
        <f aca="false">C26</f>
        <v>0</v>
      </c>
      <c r="D27" s="27" t="n">
        <f aca="false">B27*C27</f>
        <v>0</v>
      </c>
    </row>
    <row r="28" customFormat="false" ht="24" hidden="false" customHeight="true" outlineLevel="0" collapsed="false">
      <c r="A28" s="28" t="s">
        <v>26</v>
      </c>
      <c r="B28" s="29" t="n">
        <f aca="false">B27</f>
        <v>0</v>
      </c>
      <c r="C28" s="36" t="n">
        <f aca="false">C27</f>
        <v>0</v>
      </c>
      <c r="D28" s="30" t="n">
        <f aca="false">B28*C28</f>
        <v>0</v>
      </c>
    </row>
    <row r="29" customFormat="false" ht="24" hidden="false" customHeight="true" outlineLevel="0" collapsed="false">
      <c r="A29" s="22" t="s">
        <v>27</v>
      </c>
      <c r="B29" s="23" t="n">
        <f aca="false">B28</f>
        <v>0</v>
      </c>
      <c r="C29" s="37" t="n">
        <f aca="false">C28</f>
        <v>0</v>
      </c>
      <c r="D29" s="38" t="n">
        <f aca="false">B29*C29</f>
        <v>0</v>
      </c>
      <c r="G29" s="21"/>
      <c r="H29" s="21"/>
    </row>
    <row r="31" customFormat="false" ht="24" hidden="false" customHeight="true" outlineLevel="0" collapsed="false">
      <c r="A31" s="5" t="s">
        <v>28</v>
      </c>
      <c r="B31" s="5"/>
      <c r="C31" s="5"/>
      <c r="D31" s="5"/>
      <c r="E31" s="5"/>
      <c r="F31" s="5"/>
      <c r="G31" s="5"/>
      <c r="H31" s="5"/>
    </row>
    <row r="32" customFormat="false" ht="65.25" hidden="false" customHeight="true" outlineLevel="0" collapsed="false">
      <c r="A32" s="3" t="s">
        <v>29</v>
      </c>
      <c r="B32" s="3"/>
      <c r="C32" s="3"/>
      <c r="D32" s="3"/>
      <c r="E32" s="3"/>
      <c r="F32" s="3"/>
      <c r="G32" s="3"/>
      <c r="H32" s="3"/>
    </row>
    <row r="33" customFormat="false" ht="24" hidden="false" customHeight="true" outlineLevel="0" collapsed="false">
      <c r="A33" s="13" t="s">
        <v>28</v>
      </c>
      <c r="B33" s="13"/>
      <c r="C33" s="13"/>
      <c r="D33" s="13"/>
      <c r="E33" s="13"/>
    </row>
    <row r="34" customFormat="false" ht="24" hidden="false" customHeight="true" outlineLevel="0" collapsed="false">
      <c r="A34" s="14" t="s">
        <v>14</v>
      </c>
      <c r="B34" s="15" t="s">
        <v>30</v>
      </c>
      <c r="C34" s="15" t="s">
        <v>31</v>
      </c>
      <c r="D34" s="15" t="s">
        <v>16</v>
      </c>
      <c r="E34" s="16" t="s">
        <v>21</v>
      </c>
    </row>
    <row r="35" customFormat="false" ht="24" hidden="false" customHeight="true" outlineLevel="0" collapsed="false">
      <c r="A35" s="17" t="s">
        <v>23</v>
      </c>
      <c r="B35" s="18" t="n">
        <v>0</v>
      </c>
      <c r="C35" s="19" t="n">
        <f aca="false">7/12</f>
        <v>0.583333333333333</v>
      </c>
      <c r="D35" s="26" t="n">
        <v>0.2</v>
      </c>
      <c r="E35" s="27" t="n">
        <f aca="false">B35*C35*D35</f>
        <v>0</v>
      </c>
    </row>
    <row r="36" customFormat="false" ht="24" hidden="false" customHeight="true" outlineLevel="0" collapsed="false">
      <c r="A36" s="22" t="s">
        <v>26</v>
      </c>
      <c r="B36" s="23" t="n">
        <f aca="false">B10+D28</f>
        <v>0</v>
      </c>
      <c r="C36" s="24" t="n">
        <f aca="false">7/12</f>
        <v>0.583333333333333</v>
      </c>
      <c r="D36" s="37" t="n">
        <f aca="false">D35</f>
        <v>0.2</v>
      </c>
      <c r="E36" s="38" t="n">
        <f aca="false">B36*C36*D36</f>
        <v>0</v>
      </c>
    </row>
    <row r="37" customFormat="false" ht="24" hidden="false" customHeight="true" outlineLevel="0" collapsed="false">
      <c r="A37" s="13" t="s">
        <v>32</v>
      </c>
      <c r="B37" s="13"/>
      <c r="C37" s="13"/>
      <c r="D37" s="13"/>
      <c r="E37" s="13"/>
    </row>
    <row r="38" customFormat="false" ht="24" hidden="false" customHeight="true" outlineLevel="0" collapsed="false">
      <c r="A38" s="14" t="s">
        <v>14</v>
      </c>
      <c r="B38" s="15" t="s">
        <v>30</v>
      </c>
      <c r="C38" s="15" t="s">
        <v>31</v>
      </c>
      <c r="D38" s="15" t="s">
        <v>16</v>
      </c>
      <c r="E38" s="16" t="s">
        <v>21</v>
      </c>
    </row>
    <row r="39" customFormat="false" ht="24" hidden="false" customHeight="true" outlineLevel="0" collapsed="false">
      <c r="A39" s="17" t="s">
        <v>23</v>
      </c>
      <c r="B39" s="18" t="n">
        <v>0</v>
      </c>
      <c r="C39" s="19" t="n">
        <f aca="false">1/12</f>
        <v>0.0833333333333333</v>
      </c>
      <c r="D39" s="26" t="n">
        <f aca="false">1+D35</f>
        <v>1.2</v>
      </c>
      <c r="E39" s="27" t="n">
        <f aca="false">B39*C39*D39</f>
        <v>0</v>
      </c>
    </row>
    <row r="40" customFormat="false" ht="24" hidden="false" customHeight="true" outlineLevel="0" collapsed="false">
      <c r="A40" s="22" t="s">
        <v>26</v>
      </c>
      <c r="B40" s="23" t="n">
        <f aca="false">B10+D28</f>
        <v>0</v>
      </c>
      <c r="C40" s="24" t="n">
        <f aca="false">1/12</f>
        <v>0.0833333333333333</v>
      </c>
      <c r="D40" s="37" t="n">
        <f aca="false">1+D36</f>
        <v>1.2</v>
      </c>
      <c r="E40" s="38" t="n">
        <f aca="false">B40*C40*D40</f>
        <v>0</v>
      </c>
    </row>
    <row r="41" customFormat="false" ht="25.15" hidden="false" customHeight="true" outlineLevel="0" collapsed="false"/>
    <row r="42" customFormat="false" ht="24" hidden="false" customHeight="true" outlineLevel="0" collapsed="false">
      <c r="A42" s="13" t="s">
        <v>33</v>
      </c>
      <c r="B42" s="13"/>
      <c r="C42" s="13"/>
      <c r="D42" s="13"/>
    </row>
    <row r="43" customFormat="false" ht="30.75" hidden="false" customHeight="true" outlineLevel="0" collapsed="false">
      <c r="A43" s="14" t="s">
        <v>14</v>
      </c>
      <c r="B43" s="15" t="s">
        <v>34</v>
      </c>
      <c r="C43" s="39" t="s">
        <v>35</v>
      </c>
      <c r="D43" s="16" t="s">
        <v>21</v>
      </c>
    </row>
    <row r="44" customFormat="false" ht="24" hidden="false" customHeight="true" outlineLevel="0" collapsed="false">
      <c r="A44" s="17" t="s">
        <v>23</v>
      </c>
      <c r="B44" s="18" t="n">
        <f aca="false">E35</f>
        <v>0</v>
      </c>
      <c r="C44" s="18" t="n">
        <f aca="false">E39</f>
        <v>0</v>
      </c>
      <c r="D44" s="27" t="n">
        <f aca="false">SUM(B44:C44)</f>
        <v>0</v>
      </c>
    </row>
    <row r="45" customFormat="false" ht="24" hidden="false" customHeight="true" outlineLevel="0" collapsed="false">
      <c r="A45" s="22" t="s">
        <v>26</v>
      </c>
      <c r="B45" s="23" t="n">
        <f aca="false">E36</f>
        <v>0</v>
      </c>
      <c r="C45" s="23" t="n">
        <f aca="false">E40</f>
        <v>0</v>
      </c>
      <c r="D45" s="38" t="n">
        <f aca="false">SUM(B45:C45)</f>
        <v>0</v>
      </c>
      <c r="G45" s="21"/>
      <c r="H45" s="21"/>
    </row>
    <row r="47" customFormat="false" ht="24" hidden="false" customHeight="true" outlineLevel="0" collapsed="false">
      <c r="A47" s="40" t="s">
        <v>36</v>
      </c>
      <c r="B47" s="40"/>
      <c r="C47" s="40"/>
      <c r="D47" s="40"/>
      <c r="E47" s="40"/>
      <c r="F47" s="40"/>
      <c r="G47" s="40"/>
      <c r="H47" s="40"/>
    </row>
    <row r="48" customFormat="false" ht="27" hidden="false" customHeight="true" outlineLevel="0" collapsed="false">
      <c r="A48" s="3" t="s">
        <v>37</v>
      </c>
      <c r="B48" s="3"/>
      <c r="C48" s="3"/>
      <c r="D48" s="3"/>
      <c r="E48" s="3"/>
      <c r="F48" s="3"/>
    </row>
    <row r="49" customFormat="false" ht="24" hidden="false" customHeight="true" outlineLevel="0" collapsed="false">
      <c r="A49" s="13" t="s">
        <v>36</v>
      </c>
      <c r="B49" s="13"/>
      <c r="C49" s="13"/>
      <c r="D49" s="13"/>
    </row>
    <row r="50" customFormat="false" ht="24" hidden="false" customHeight="true" outlineLevel="0" collapsed="false">
      <c r="A50" s="14" t="s">
        <v>14</v>
      </c>
      <c r="B50" s="15" t="s">
        <v>15</v>
      </c>
      <c r="C50" s="15" t="s">
        <v>16</v>
      </c>
      <c r="D50" s="16" t="s">
        <v>21</v>
      </c>
    </row>
    <row r="51" customFormat="false" ht="24" hidden="false" customHeight="true" outlineLevel="0" collapsed="false">
      <c r="A51" s="17" t="s">
        <v>22</v>
      </c>
      <c r="B51" s="18" t="n">
        <f aca="false">B9</f>
        <v>1314.09</v>
      </c>
      <c r="C51" s="41" t="n">
        <v>0.2</v>
      </c>
      <c r="D51" s="42" t="n">
        <f aca="false">B51*C51</f>
        <v>262.818</v>
      </c>
    </row>
    <row r="52" customFormat="false" ht="24" hidden="false" customHeight="true" outlineLevel="0" collapsed="false">
      <c r="A52" s="28" t="s">
        <v>23</v>
      </c>
      <c r="B52" s="18" t="n">
        <f aca="false">B9</f>
        <v>1314.09</v>
      </c>
      <c r="C52" s="41" t="n">
        <v>0.2</v>
      </c>
      <c r="D52" s="42" t="n">
        <f aca="false">B52*C52</f>
        <v>262.818</v>
      </c>
    </row>
    <row r="53" customFormat="false" ht="24" hidden="false" customHeight="true" outlineLevel="0" collapsed="false">
      <c r="A53" s="22" t="s">
        <v>38</v>
      </c>
      <c r="B53" s="18" t="n">
        <f aca="false">B9</f>
        <v>1314.09</v>
      </c>
      <c r="C53" s="41" t="n">
        <v>0.4</v>
      </c>
      <c r="D53" s="42" t="n">
        <f aca="false">B53*C53</f>
        <v>525.636</v>
      </c>
    </row>
    <row r="54" customFormat="false" ht="24" hidden="false" customHeight="true" outlineLevel="0" collapsed="false">
      <c r="A54" s="17" t="s">
        <v>25</v>
      </c>
      <c r="B54" s="18" t="n">
        <f aca="false">B10</f>
        <v>0</v>
      </c>
      <c r="C54" s="41" t="n">
        <v>0.2</v>
      </c>
      <c r="D54" s="42" t="n">
        <f aca="false">B54*C54</f>
        <v>0</v>
      </c>
    </row>
    <row r="55" customFormat="false" ht="24" hidden="false" customHeight="true" outlineLevel="0" collapsed="false">
      <c r="A55" s="28" t="s">
        <v>26</v>
      </c>
      <c r="B55" s="29" t="n">
        <f aca="false">B10</f>
        <v>0</v>
      </c>
      <c r="C55" s="41" t="n">
        <v>0.2</v>
      </c>
      <c r="D55" s="42" t="n">
        <f aca="false">B55*C55</f>
        <v>0</v>
      </c>
    </row>
    <row r="56" customFormat="false" ht="24" hidden="false" customHeight="true" outlineLevel="0" collapsed="false">
      <c r="A56" s="22" t="s">
        <v>27</v>
      </c>
      <c r="B56" s="23" t="n">
        <f aca="false">B10</f>
        <v>0</v>
      </c>
      <c r="C56" s="41" t="n">
        <v>0.2</v>
      </c>
      <c r="D56" s="42" t="n">
        <f aca="false">B56*C56</f>
        <v>0</v>
      </c>
      <c r="H56" s="21"/>
    </row>
    <row r="58" customFormat="false" ht="24" hidden="false" customHeight="true" outlineLevel="0" collapsed="false">
      <c r="A58" s="4" t="s">
        <v>3</v>
      </c>
      <c r="B58" s="4"/>
      <c r="C58" s="4"/>
      <c r="D58" s="4"/>
      <c r="E58" s="4"/>
      <c r="F58" s="4"/>
      <c r="G58" s="4"/>
      <c r="H58" s="4"/>
    </row>
    <row r="59" customFormat="false" ht="37.35" hidden="false" customHeight="true" outlineLevel="0" collapsed="false">
      <c r="A59" s="3" t="s">
        <v>39</v>
      </c>
      <c r="B59" s="3"/>
      <c r="C59" s="3"/>
      <c r="D59" s="3"/>
      <c r="E59" s="3"/>
      <c r="F59" s="3"/>
      <c r="G59" s="3"/>
      <c r="H59" s="3"/>
    </row>
    <row r="60" customFormat="false" ht="24" hidden="false" customHeight="true" outlineLevel="0" collapsed="false">
      <c r="A60" s="13" t="s">
        <v>3</v>
      </c>
      <c r="B60" s="13"/>
      <c r="C60" s="13"/>
      <c r="D60" s="13"/>
      <c r="E60" s="13"/>
      <c r="F60" s="13"/>
      <c r="G60" s="13"/>
    </row>
    <row r="61" customFormat="false" ht="39.55" hidden="false" customHeight="false" outlineLevel="0" collapsed="false">
      <c r="A61" s="43" t="s">
        <v>14</v>
      </c>
      <c r="B61" s="44" t="s">
        <v>40</v>
      </c>
      <c r="C61" s="45" t="s">
        <v>41</v>
      </c>
      <c r="D61" s="45" t="s">
        <v>42</v>
      </c>
      <c r="E61" s="45" t="s">
        <v>34</v>
      </c>
      <c r="F61" s="44" t="s">
        <v>43</v>
      </c>
      <c r="G61" s="46" t="s">
        <v>44</v>
      </c>
    </row>
    <row r="62" customFormat="false" ht="24" hidden="false" customHeight="true" outlineLevel="0" collapsed="false">
      <c r="A62" s="17" t="s">
        <v>22</v>
      </c>
      <c r="B62" s="18" t="n">
        <f aca="false">B9</f>
        <v>1314.09</v>
      </c>
      <c r="C62" s="18" t="n">
        <f aca="false">D17</f>
        <v>0</v>
      </c>
      <c r="D62" s="18" t="n">
        <f aca="false">D24</f>
        <v>0</v>
      </c>
      <c r="E62" s="47"/>
      <c r="F62" s="48" t="n">
        <f aca="false">D51</f>
        <v>262.818</v>
      </c>
      <c r="G62" s="27" t="n">
        <f aca="false">SUM(B62:F62)</f>
        <v>1576.908</v>
      </c>
    </row>
    <row r="63" customFormat="false" ht="24" hidden="false" customHeight="true" outlineLevel="0" collapsed="false">
      <c r="A63" s="28" t="s">
        <v>23</v>
      </c>
      <c r="B63" s="29" t="n">
        <f aca="false">B9</f>
        <v>1314.09</v>
      </c>
      <c r="C63" s="29" t="n">
        <f aca="false">D17</f>
        <v>0</v>
      </c>
      <c r="D63" s="29" t="n">
        <f aca="false">D25</f>
        <v>0</v>
      </c>
      <c r="E63" s="29" t="n">
        <f aca="false">D44</f>
        <v>0</v>
      </c>
      <c r="F63" s="49" t="n">
        <f aca="false">D52</f>
        <v>262.818</v>
      </c>
      <c r="G63" s="30" t="n">
        <f aca="false">SUM(B63:F63)</f>
        <v>1576.908</v>
      </c>
    </row>
    <row r="64" customFormat="false" ht="24" hidden="false" customHeight="true" outlineLevel="0" collapsed="false">
      <c r="A64" s="33" t="s">
        <v>38</v>
      </c>
      <c r="B64" s="34" t="n">
        <f aca="false">B9</f>
        <v>1314.09</v>
      </c>
      <c r="C64" s="34" t="n">
        <f aca="false">D17</f>
        <v>0</v>
      </c>
      <c r="D64" s="34" t="n">
        <f aca="false">D26</f>
        <v>0</v>
      </c>
      <c r="E64" s="50"/>
      <c r="F64" s="51" t="n">
        <f aca="false">D53</f>
        <v>525.636</v>
      </c>
      <c r="G64" s="35" t="n">
        <f aca="false">SUM(B64:F64)</f>
        <v>1839.726</v>
      </c>
    </row>
    <row r="65" customFormat="false" ht="24" hidden="false" customHeight="true" outlineLevel="0" collapsed="false">
      <c r="A65" s="17" t="s">
        <v>25</v>
      </c>
      <c r="B65" s="18" t="n">
        <f aca="false">B10</f>
        <v>0</v>
      </c>
      <c r="C65" s="18" t="n">
        <f aca="false">D18</f>
        <v>0</v>
      </c>
      <c r="D65" s="18" t="n">
        <f aca="false">D27</f>
        <v>0</v>
      </c>
      <c r="E65" s="47"/>
      <c r="F65" s="48" t="n">
        <f aca="false">D54</f>
        <v>0</v>
      </c>
      <c r="G65" s="27" t="n">
        <f aca="false">SUM(B65:F65)</f>
        <v>0</v>
      </c>
    </row>
    <row r="66" customFormat="false" ht="24" hidden="false" customHeight="true" outlineLevel="0" collapsed="false">
      <c r="A66" s="28" t="s">
        <v>26</v>
      </c>
      <c r="B66" s="29" t="n">
        <f aca="false">B10</f>
        <v>0</v>
      </c>
      <c r="C66" s="29" t="n">
        <f aca="false">D18</f>
        <v>0</v>
      </c>
      <c r="D66" s="29" t="n">
        <f aca="false">D28</f>
        <v>0</v>
      </c>
      <c r="E66" s="29" t="n">
        <f aca="false">D45</f>
        <v>0</v>
      </c>
      <c r="F66" s="49" t="n">
        <f aca="false">D55</f>
        <v>0</v>
      </c>
      <c r="G66" s="30" t="n">
        <f aca="false">SUM(B66:F66)</f>
        <v>0</v>
      </c>
    </row>
    <row r="67" customFormat="false" ht="24" hidden="false" customHeight="true" outlineLevel="0" collapsed="false">
      <c r="A67" s="22" t="s">
        <v>27</v>
      </c>
      <c r="B67" s="23" t="n">
        <f aca="false">B10</f>
        <v>0</v>
      </c>
      <c r="C67" s="23" t="n">
        <f aca="false">D18</f>
        <v>0</v>
      </c>
      <c r="D67" s="23" t="n">
        <f aca="false">D29</f>
        <v>0</v>
      </c>
      <c r="E67" s="52"/>
      <c r="F67" s="53" t="n">
        <f aca="false">D56</f>
        <v>0</v>
      </c>
      <c r="G67" s="38" t="n">
        <f aca="false">SUM(B67:F67)</f>
        <v>0</v>
      </c>
      <c r="H67" s="21"/>
    </row>
    <row r="69" customFormat="false" ht="24" hidden="false" customHeight="true" outlineLevel="0" collapsed="false">
      <c r="A69" s="4" t="s">
        <v>45</v>
      </c>
      <c r="B69" s="4"/>
      <c r="C69" s="4"/>
      <c r="D69" s="4"/>
      <c r="E69" s="4"/>
      <c r="F69" s="4"/>
      <c r="G69" s="4"/>
      <c r="H69" s="4"/>
    </row>
    <row r="71" customFormat="false" ht="24" hidden="false" customHeight="true" outlineLevel="0" collapsed="false">
      <c r="A71" s="5" t="s">
        <v>46</v>
      </c>
      <c r="B71" s="5"/>
      <c r="C71" s="5"/>
      <c r="D71" s="5"/>
      <c r="E71" s="5"/>
      <c r="F71" s="5"/>
      <c r="G71" s="5"/>
      <c r="H71" s="5"/>
    </row>
    <row r="72" customFormat="false" ht="31.5" hidden="false" customHeight="true" outlineLevel="0" collapsed="false">
      <c r="A72" s="54" t="s">
        <v>47</v>
      </c>
      <c r="B72" s="54"/>
      <c r="C72" s="54"/>
      <c r="D72" s="54"/>
      <c r="E72" s="55"/>
    </row>
    <row r="73" customFormat="false" ht="26.85" hidden="false" customHeight="false" outlineLevel="0" collapsed="false">
      <c r="A73" s="56" t="s">
        <v>14</v>
      </c>
      <c r="B73" s="57" t="s">
        <v>15</v>
      </c>
      <c r="C73" s="58" t="s">
        <v>48</v>
      </c>
      <c r="D73" s="59" t="s">
        <v>21</v>
      </c>
    </row>
    <row r="74" customFormat="false" ht="24" hidden="false" customHeight="true" outlineLevel="0" collapsed="false">
      <c r="A74" s="17" t="s">
        <v>22</v>
      </c>
      <c r="B74" s="18" t="n">
        <f aca="false">G62</f>
        <v>1576.908</v>
      </c>
      <c r="C74" s="60" t="n">
        <f aca="false">1/12</f>
        <v>0.0833333333333333</v>
      </c>
      <c r="D74" s="27" t="n">
        <f aca="false">B74*C74</f>
        <v>131.409</v>
      </c>
    </row>
    <row r="75" customFormat="false" ht="24" hidden="false" customHeight="true" outlineLevel="0" collapsed="false">
      <c r="A75" s="28" t="s">
        <v>23</v>
      </c>
      <c r="B75" s="29" t="n">
        <f aca="false">G63</f>
        <v>1576.908</v>
      </c>
      <c r="C75" s="61" t="n">
        <f aca="false">1/12</f>
        <v>0.0833333333333333</v>
      </c>
      <c r="D75" s="30" t="n">
        <f aca="false">B75*C75</f>
        <v>131.409</v>
      </c>
    </row>
    <row r="76" customFormat="false" ht="24" hidden="false" customHeight="true" outlineLevel="0" collapsed="false">
      <c r="A76" s="33" t="s">
        <v>38</v>
      </c>
      <c r="B76" s="34" t="n">
        <f aca="false">G64</f>
        <v>1839.726</v>
      </c>
      <c r="C76" s="62" t="n">
        <f aca="false">1/12</f>
        <v>0.0833333333333333</v>
      </c>
      <c r="D76" s="35" t="n">
        <f aca="false">B76*C76</f>
        <v>153.3105</v>
      </c>
    </row>
    <row r="77" customFormat="false" ht="24" hidden="false" customHeight="true" outlineLevel="0" collapsed="false">
      <c r="A77" s="17" t="s">
        <v>25</v>
      </c>
      <c r="B77" s="18" t="n">
        <f aca="false">G65</f>
        <v>0</v>
      </c>
      <c r="C77" s="60" t="n">
        <f aca="false">1/12</f>
        <v>0.0833333333333333</v>
      </c>
      <c r="D77" s="27" t="n">
        <f aca="false">B77*C77</f>
        <v>0</v>
      </c>
    </row>
    <row r="78" customFormat="false" ht="24" hidden="false" customHeight="true" outlineLevel="0" collapsed="false">
      <c r="A78" s="28" t="s">
        <v>26</v>
      </c>
      <c r="B78" s="29" t="n">
        <f aca="false">G66</f>
        <v>0</v>
      </c>
      <c r="C78" s="61" t="n">
        <f aca="false">1/12</f>
        <v>0.0833333333333333</v>
      </c>
      <c r="D78" s="30" t="n">
        <f aca="false">B78*C78</f>
        <v>0</v>
      </c>
    </row>
    <row r="79" customFormat="false" ht="24" hidden="false" customHeight="true" outlineLevel="0" collapsed="false">
      <c r="A79" s="22" t="s">
        <v>27</v>
      </c>
      <c r="B79" s="23" t="n">
        <f aca="false">G67</f>
        <v>0</v>
      </c>
      <c r="C79" s="41" t="n">
        <f aca="false">1/12</f>
        <v>0.0833333333333333</v>
      </c>
      <c r="D79" s="38" t="n">
        <f aca="false">B79*C79</f>
        <v>0</v>
      </c>
    </row>
    <row r="80" customFormat="false" ht="23.25" hidden="false" customHeight="true" outlineLevel="0" collapsed="false"/>
    <row r="81" customFormat="false" ht="36.75" hidden="false" customHeight="true" outlineLevel="0" collapsed="false">
      <c r="A81" s="54" t="s">
        <v>49</v>
      </c>
      <c r="B81" s="54"/>
      <c r="C81" s="54"/>
      <c r="D81" s="54"/>
    </row>
    <row r="82" customFormat="false" ht="30.75" hidden="false" customHeight="true" outlineLevel="0" collapsed="false">
      <c r="A82" s="56" t="s">
        <v>14</v>
      </c>
      <c r="B82" s="57" t="s">
        <v>15</v>
      </c>
      <c r="C82" s="58" t="s">
        <v>48</v>
      </c>
      <c r="D82" s="59" t="s">
        <v>21</v>
      </c>
    </row>
    <row r="83" customFormat="false" ht="24" hidden="false" customHeight="true" outlineLevel="0" collapsed="false">
      <c r="A83" s="17" t="s">
        <v>22</v>
      </c>
      <c r="B83" s="18" t="n">
        <f aca="false">G62</f>
        <v>1576.908</v>
      </c>
      <c r="C83" s="60" t="n">
        <f aca="false">1/12</f>
        <v>0.0833333333333333</v>
      </c>
      <c r="D83" s="27" t="n">
        <f aca="false">B83*C83</f>
        <v>131.409</v>
      </c>
    </row>
    <row r="84" customFormat="false" ht="24" hidden="false" customHeight="true" outlineLevel="0" collapsed="false">
      <c r="A84" s="28" t="s">
        <v>23</v>
      </c>
      <c r="B84" s="29" t="n">
        <f aca="false">G63</f>
        <v>1576.908</v>
      </c>
      <c r="C84" s="61" t="n">
        <f aca="false">1/12</f>
        <v>0.0833333333333333</v>
      </c>
      <c r="D84" s="30" t="n">
        <f aca="false">B84*C84</f>
        <v>131.409</v>
      </c>
    </row>
    <row r="85" customFormat="false" ht="24" hidden="false" customHeight="true" outlineLevel="0" collapsed="false">
      <c r="A85" s="33" t="s">
        <v>38</v>
      </c>
      <c r="B85" s="34" t="n">
        <f aca="false">G64</f>
        <v>1839.726</v>
      </c>
      <c r="C85" s="62" t="n">
        <f aca="false">1/12</f>
        <v>0.0833333333333333</v>
      </c>
      <c r="D85" s="35" t="n">
        <f aca="false">B85*C85</f>
        <v>153.3105</v>
      </c>
    </row>
    <row r="86" customFormat="false" ht="24" hidden="false" customHeight="true" outlineLevel="0" collapsed="false">
      <c r="A86" s="17" t="s">
        <v>25</v>
      </c>
      <c r="B86" s="18" t="n">
        <f aca="false">G65</f>
        <v>0</v>
      </c>
      <c r="C86" s="60" t="n">
        <f aca="false">1/12</f>
        <v>0.0833333333333333</v>
      </c>
      <c r="D86" s="27" t="n">
        <f aca="false">B86*C86</f>
        <v>0</v>
      </c>
    </row>
    <row r="87" customFormat="false" ht="24" hidden="false" customHeight="true" outlineLevel="0" collapsed="false">
      <c r="A87" s="28" t="s">
        <v>26</v>
      </c>
      <c r="B87" s="29" t="n">
        <f aca="false">G66</f>
        <v>0</v>
      </c>
      <c r="C87" s="61" t="n">
        <f aca="false">1/12</f>
        <v>0.0833333333333333</v>
      </c>
      <c r="D87" s="30" t="n">
        <f aca="false">B87*C87</f>
        <v>0</v>
      </c>
    </row>
    <row r="88" customFormat="false" ht="24" hidden="false" customHeight="true" outlineLevel="0" collapsed="false">
      <c r="A88" s="22" t="s">
        <v>27</v>
      </c>
      <c r="B88" s="23" t="n">
        <f aca="false">G67</f>
        <v>0</v>
      </c>
      <c r="C88" s="41" t="n">
        <f aca="false">1/12</f>
        <v>0.0833333333333333</v>
      </c>
      <c r="D88" s="38" t="n">
        <f aca="false">B88*C88</f>
        <v>0</v>
      </c>
    </row>
    <row r="89" customFormat="false" ht="27.95" hidden="false" customHeight="true" outlineLevel="0" collapsed="false"/>
    <row r="90" customFormat="false" ht="24" hidden="false" customHeight="true" outlineLevel="0" collapsed="false">
      <c r="A90" s="54" t="s">
        <v>50</v>
      </c>
      <c r="B90" s="54"/>
      <c r="C90" s="54"/>
      <c r="D90" s="54"/>
      <c r="E90" s="54"/>
    </row>
    <row r="91" customFormat="false" ht="30" hidden="false" customHeight="true" outlineLevel="0" collapsed="false">
      <c r="A91" s="56" t="s">
        <v>14</v>
      </c>
      <c r="B91" s="57" t="s">
        <v>15</v>
      </c>
      <c r="C91" s="58" t="s">
        <v>51</v>
      </c>
      <c r="D91" s="58" t="s">
        <v>48</v>
      </c>
      <c r="E91" s="59" t="s">
        <v>21</v>
      </c>
    </row>
    <row r="92" customFormat="false" ht="24" hidden="false" customHeight="true" outlineLevel="0" collapsed="false">
      <c r="A92" s="17" t="s">
        <v>22</v>
      </c>
      <c r="B92" s="18" t="n">
        <f aca="false">G62</f>
        <v>1576.908</v>
      </c>
      <c r="C92" s="19" t="n">
        <f aca="false">1/3</f>
        <v>0.333333333333333</v>
      </c>
      <c r="D92" s="60" t="n">
        <f aca="false">1/12</f>
        <v>0.0833333333333333</v>
      </c>
      <c r="E92" s="27" t="n">
        <f aca="false">B92*C92*D92</f>
        <v>43.803</v>
      </c>
    </row>
    <row r="93" customFormat="false" ht="24" hidden="false" customHeight="true" outlineLevel="0" collapsed="false">
      <c r="A93" s="28" t="s">
        <v>23</v>
      </c>
      <c r="B93" s="29" t="n">
        <f aca="false">G63</f>
        <v>1576.908</v>
      </c>
      <c r="C93" s="63" t="n">
        <f aca="false">1/3</f>
        <v>0.333333333333333</v>
      </c>
      <c r="D93" s="61" t="n">
        <f aca="false">1/12</f>
        <v>0.0833333333333333</v>
      </c>
      <c r="E93" s="30" t="n">
        <f aca="false">B93*C93*D93</f>
        <v>43.803</v>
      </c>
    </row>
    <row r="94" customFormat="false" ht="24" hidden="false" customHeight="true" outlineLevel="0" collapsed="false">
      <c r="A94" s="33" t="s">
        <v>38</v>
      </c>
      <c r="B94" s="34" t="n">
        <f aca="false">G64</f>
        <v>1839.726</v>
      </c>
      <c r="C94" s="64" t="n">
        <f aca="false">1/3</f>
        <v>0.333333333333333</v>
      </c>
      <c r="D94" s="62" t="n">
        <f aca="false">1/12</f>
        <v>0.0833333333333333</v>
      </c>
      <c r="E94" s="35" t="n">
        <f aca="false">B94*C94*D94</f>
        <v>51.1035</v>
      </c>
    </row>
    <row r="95" customFormat="false" ht="24" hidden="false" customHeight="true" outlineLevel="0" collapsed="false">
      <c r="A95" s="17" t="s">
        <v>25</v>
      </c>
      <c r="B95" s="18" t="n">
        <f aca="false">G65</f>
        <v>0</v>
      </c>
      <c r="C95" s="19" t="n">
        <f aca="false">1/3</f>
        <v>0.333333333333333</v>
      </c>
      <c r="D95" s="60" t="n">
        <f aca="false">1/12</f>
        <v>0.0833333333333333</v>
      </c>
      <c r="E95" s="27" t="n">
        <f aca="false">B95*C95*D95</f>
        <v>0</v>
      </c>
    </row>
    <row r="96" customFormat="false" ht="24" hidden="false" customHeight="true" outlineLevel="0" collapsed="false">
      <c r="A96" s="28" t="s">
        <v>26</v>
      </c>
      <c r="B96" s="29" t="n">
        <f aca="false">G66</f>
        <v>0</v>
      </c>
      <c r="C96" s="63" t="n">
        <f aca="false">1/3</f>
        <v>0.333333333333333</v>
      </c>
      <c r="D96" s="61" t="n">
        <f aca="false">1/12</f>
        <v>0.0833333333333333</v>
      </c>
      <c r="E96" s="30" t="n">
        <f aca="false">B96*C96*D96</f>
        <v>0</v>
      </c>
    </row>
    <row r="97" customFormat="false" ht="24" hidden="false" customHeight="true" outlineLevel="0" collapsed="false">
      <c r="A97" s="22" t="s">
        <v>27</v>
      </c>
      <c r="B97" s="23" t="n">
        <f aca="false">G67</f>
        <v>0</v>
      </c>
      <c r="C97" s="24" t="n">
        <f aca="false">1/3</f>
        <v>0.333333333333333</v>
      </c>
      <c r="D97" s="41" t="n">
        <f aca="false">1/12</f>
        <v>0.0833333333333333</v>
      </c>
      <c r="E97" s="38" t="n">
        <f aca="false">B97*C97*D97</f>
        <v>0</v>
      </c>
    </row>
    <row r="99" customFormat="false" ht="24" hidden="false" customHeight="true" outlineLevel="0" collapsed="false">
      <c r="A99" s="13" t="s">
        <v>46</v>
      </c>
      <c r="B99" s="13"/>
      <c r="C99" s="13"/>
      <c r="D99" s="13"/>
      <c r="E99" s="13"/>
    </row>
    <row r="100" customFormat="false" ht="24" hidden="false" customHeight="true" outlineLevel="0" collapsed="false">
      <c r="A100" s="56" t="s">
        <v>14</v>
      </c>
      <c r="B100" s="57" t="s">
        <v>52</v>
      </c>
      <c r="C100" s="57" t="s">
        <v>53</v>
      </c>
      <c r="D100" s="57" t="s">
        <v>54</v>
      </c>
      <c r="E100" s="59" t="s">
        <v>44</v>
      </c>
    </row>
    <row r="101" customFormat="false" ht="24" hidden="false" customHeight="true" outlineLevel="0" collapsed="false">
      <c r="A101" s="17" t="s">
        <v>22</v>
      </c>
      <c r="B101" s="18" t="n">
        <f aca="false">D74</f>
        <v>131.409</v>
      </c>
      <c r="C101" s="18" t="n">
        <f aca="false">D83</f>
        <v>131.409</v>
      </c>
      <c r="D101" s="18" t="n">
        <f aca="false">E92</f>
        <v>43.803</v>
      </c>
      <c r="E101" s="27" t="n">
        <f aca="false">SUM(B101:D101)</f>
        <v>306.621</v>
      </c>
    </row>
    <row r="102" customFormat="false" ht="24" hidden="false" customHeight="true" outlineLevel="0" collapsed="false">
      <c r="A102" s="28" t="s">
        <v>23</v>
      </c>
      <c r="B102" s="29" t="n">
        <f aca="false">D75</f>
        <v>131.409</v>
      </c>
      <c r="C102" s="29" t="n">
        <f aca="false">D84</f>
        <v>131.409</v>
      </c>
      <c r="D102" s="29" t="n">
        <f aca="false">E93</f>
        <v>43.803</v>
      </c>
      <c r="E102" s="30" t="n">
        <f aca="false">SUM(B102:D102)</f>
        <v>306.621</v>
      </c>
    </row>
    <row r="103" customFormat="false" ht="24" hidden="false" customHeight="true" outlineLevel="0" collapsed="false">
      <c r="A103" s="33" t="s">
        <v>38</v>
      </c>
      <c r="B103" s="34" t="n">
        <f aca="false">D76</f>
        <v>153.3105</v>
      </c>
      <c r="C103" s="34" t="n">
        <f aca="false">D85</f>
        <v>153.3105</v>
      </c>
      <c r="D103" s="34" t="n">
        <f aca="false">E94</f>
        <v>51.1035</v>
      </c>
      <c r="E103" s="35" t="n">
        <f aca="false">SUM(B103:D103)</f>
        <v>357.7245</v>
      </c>
    </row>
    <row r="104" customFormat="false" ht="24" hidden="false" customHeight="true" outlineLevel="0" collapsed="false">
      <c r="A104" s="17" t="s">
        <v>25</v>
      </c>
      <c r="B104" s="18" t="n">
        <f aca="false">D77</f>
        <v>0</v>
      </c>
      <c r="C104" s="18" t="n">
        <f aca="false">D86</f>
        <v>0</v>
      </c>
      <c r="D104" s="18" t="n">
        <f aca="false">E95</f>
        <v>0</v>
      </c>
      <c r="E104" s="27" t="n">
        <f aca="false">SUM(B104:D104)</f>
        <v>0</v>
      </c>
    </row>
    <row r="105" customFormat="false" ht="24" hidden="false" customHeight="true" outlineLevel="0" collapsed="false">
      <c r="A105" s="28" t="s">
        <v>26</v>
      </c>
      <c r="B105" s="29" t="n">
        <f aca="false">D78</f>
        <v>0</v>
      </c>
      <c r="C105" s="29" t="n">
        <f aca="false">D87</f>
        <v>0</v>
      </c>
      <c r="D105" s="29" t="n">
        <f aca="false">E96</f>
        <v>0</v>
      </c>
      <c r="E105" s="30" t="n">
        <f aca="false">SUM(B105:D105)</f>
        <v>0</v>
      </c>
    </row>
    <row r="106" customFormat="false" ht="24" hidden="false" customHeight="true" outlineLevel="0" collapsed="false">
      <c r="A106" s="22" t="s">
        <v>27</v>
      </c>
      <c r="B106" s="23" t="n">
        <f aca="false">D79</f>
        <v>0</v>
      </c>
      <c r="C106" s="23" t="n">
        <f aca="false">D88</f>
        <v>0</v>
      </c>
      <c r="D106" s="23" t="n">
        <f aca="false">E97</f>
        <v>0</v>
      </c>
      <c r="E106" s="38" t="n">
        <f aca="false">SUM(B106:D106)</f>
        <v>0</v>
      </c>
      <c r="H106" s="21"/>
    </row>
    <row r="108" customFormat="false" ht="24" hidden="false" customHeight="true" outlineLevel="0" collapsed="false">
      <c r="A108" s="5" t="s">
        <v>55</v>
      </c>
      <c r="B108" s="5"/>
      <c r="C108" s="5"/>
      <c r="D108" s="5"/>
      <c r="E108" s="5"/>
      <c r="F108" s="5"/>
      <c r="G108" s="5"/>
      <c r="H108" s="5"/>
    </row>
    <row r="109" customFormat="false" ht="51.75" hidden="false" customHeight="true" outlineLevel="0" collapsed="false">
      <c r="A109" s="3" t="s">
        <v>56</v>
      </c>
      <c r="B109" s="3"/>
      <c r="C109" s="3"/>
      <c r="D109" s="3"/>
      <c r="E109" s="3"/>
      <c r="F109" s="3"/>
      <c r="G109" s="3"/>
      <c r="H109" s="3"/>
    </row>
    <row r="110" customFormat="false" ht="24" hidden="false" customHeight="true" outlineLevel="0" collapsed="false">
      <c r="A110" s="13" t="s">
        <v>57</v>
      </c>
      <c r="B110" s="13"/>
    </row>
    <row r="111" customFormat="false" ht="24" hidden="false" customHeight="true" outlineLevel="0" collapsed="false">
      <c r="A111" s="56" t="s">
        <v>58</v>
      </c>
      <c r="B111" s="59" t="s">
        <v>16</v>
      </c>
    </row>
    <row r="112" customFormat="false" ht="24" hidden="false" customHeight="true" outlineLevel="0" collapsed="false">
      <c r="A112" s="17" t="s">
        <v>59</v>
      </c>
      <c r="B112" s="65" t="n">
        <v>0.2</v>
      </c>
    </row>
    <row r="113" customFormat="false" ht="24" hidden="false" customHeight="true" outlineLevel="0" collapsed="false">
      <c r="A113" s="28" t="s">
        <v>60</v>
      </c>
      <c r="B113" s="66" t="n">
        <v>0.025</v>
      </c>
    </row>
    <row r="114" customFormat="false" ht="24" hidden="false" customHeight="true" outlineLevel="0" collapsed="false">
      <c r="A114" s="28" t="s">
        <v>61</v>
      </c>
      <c r="B114" s="67" t="n">
        <v>0.03</v>
      </c>
    </row>
    <row r="115" customFormat="false" ht="24" hidden="false" customHeight="true" outlineLevel="0" collapsed="false">
      <c r="A115" s="28" t="s">
        <v>62</v>
      </c>
      <c r="B115" s="66" t="n">
        <v>0.015</v>
      </c>
    </row>
    <row r="116" customFormat="false" ht="24" hidden="false" customHeight="true" outlineLevel="0" collapsed="false">
      <c r="A116" s="28" t="s">
        <v>63</v>
      </c>
      <c r="B116" s="66" t="n">
        <v>0.01</v>
      </c>
    </row>
    <row r="117" customFormat="false" ht="24" hidden="false" customHeight="true" outlineLevel="0" collapsed="false">
      <c r="A117" s="28" t="s">
        <v>64</v>
      </c>
      <c r="B117" s="66" t="n">
        <v>0.006</v>
      </c>
    </row>
    <row r="118" customFormat="false" ht="24" hidden="false" customHeight="true" outlineLevel="0" collapsed="false">
      <c r="A118" s="28" t="s">
        <v>65</v>
      </c>
      <c r="B118" s="66" t="n">
        <v>0.002</v>
      </c>
    </row>
    <row r="119" customFormat="false" ht="24" hidden="false" customHeight="true" outlineLevel="0" collapsed="false">
      <c r="A119" s="22" t="s">
        <v>66</v>
      </c>
      <c r="B119" s="68" t="n">
        <v>0.08</v>
      </c>
    </row>
    <row r="120" customFormat="false" ht="24" hidden="false" customHeight="true" outlineLevel="0" collapsed="false">
      <c r="A120" s="69" t="s">
        <v>67</v>
      </c>
      <c r="B120" s="70" t="n">
        <f aca="false">SUM(B112:B119)</f>
        <v>0.368</v>
      </c>
    </row>
    <row r="122" customFormat="false" ht="24" hidden="false" customHeight="true" outlineLevel="0" collapsed="false">
      <c r="A122" s="13" t="s">
        <v>68</v>
      </c>
      <c r="B122" s="13"/>
      <c r="C122" s="13"/>
      <c r="D122" s="13"/>
    </row>
    <row r="123" customFormat="false" ht="24" hidden="false" customHeight="true" outlineLevel="0" collapsed="false">
      <c r="A123" s="56" t="s">
        <v>14</v>
      </c>
      <c r="B123" s="57" t="s">
        <v>15</v>
      </c>
      <c r="C123" s="57" t="s">
        <v>16</v>
      </c>
      <c r="D123" s="59" t="s">
        <v>21</v>
      </c>
    </row>
    <row r="124" customFormat="false" ht="24" hidden="false" customHeight="true" outlineLevel="0" collapsed="false">
      <c r="A124" s="17" t="s">
        <v>22</v>
      </c>
      <c r="B124" s="18" t="n">
        <f aca="false">G62+E101</f>
        <v>1883.529</v>
      </c>
      <c r="C124" s="71" t="n">
        <f aca="false">SUM($B$112:$B$118)</f>
        <v>0.288</v>
      </c>
      <c r="D124" s="27" t="n">
        <f aca="false">B124*C124</f>
        <v>542.456352</v>
      </c>
    </row>
    <row r="125" customFormat="false" ht="24" hidden="false" customHeight="true" outlineLevel="0" collapsed="false">
      <c r="A125" s="28" t="s">
        <v>23</v>
      </c>
      <c r="B125" s="29" t="n">
        <f aca="false">G63+E102</f>
        <v>1883.529</v>
      </c>
      <c r="C125" s="72" t="n">
        <f aca="false">SUM($B$112:$B$118)</f>
        <v>0.288</v>
      </c>
      <c r="D125" s="30" t="n">
        <f aca="false">B125*C125</f>
        <v>542.456352</v>
      </c>
    </row>
    <row r="126" customFormat="false" ht="24" hidden="false" customHeight="true" outlineLevel="0" collapsed="false">
      <c r="A126" s="33" t="s">
        <v>38</v>
      </c>
      <c r="B126" s="34" t="n">
        <f aca="false">G64+E103</f>
        <v>2197.4505</v>
      </c>
      <c r="C126" s="73" t="n">
        <f aca="false">SUM($B$112:$B$118)</f>
        <v>0.288</v>
      </c>
      <c r="D126" s="35" t="n">
        <f aca="false">B126*C126</f>
        <v>632.865744</v>
      </c>
    </row>
    <row r="127" customFormat="false" ht="24" hidden="false" customHeight="true" outlineLevel="0" collapsed="false">
      <c r="A127" s="17" t="s">
        <v>25</v>
      </c>
      <c r="B127" s="18" t="n">
        <f aca="false">G65+E104</f>
        <v>0</v>
      </c>
      <c r="C127" s="71" t="n">
        <f aca="false">SUM($B$112:$B$118)</f>
        <v>0.288</v>
      </c>
      <c r="D127" s="27" t="n">
        <f aca="false">B127*C127</f>
        <v>0</v>
      </c>
    </row>
    <row r="128" customFormat="false" ht="24" hidden="false" customHeight="true" outlineLevel="0" collapsed="false">
      <c r="A128" s="28" t="s">
        <v>26</v>
      </c>
      <c r="B128" s="29" t="n">
        <f aca="false">G66+E105</f>
        <v>0</v>
      </c>
      <c r="C128" s="72" t="n">
        <f aca="false">SUM($B$112:$B$118)</f>
        <v>0.288</v>
      </c>
      <c r="D128" s="30" t="n">
        <f aca="false">B128*C128</f>
        <v>0</v>
      </c>
    </row>
    <row r="129" customFormat="false" ht="24" hidden="false" customHeight="true" outlineLevel="0" collapsed="false">
      <c r="A129" s="22" t="s">
        <v>27</v>
      </c>
      <c r="B129" s="23" t="n">
        <f aca="false">G67+E106</f>
        <v>0</v>
      </c>
      <c r="C129" s="74" t="n">
        <f aca="false">SUM($B$112:$B$118)</f>
        <v>0.288</v>
      </c>
      <c r="D129" s="38" t="n">
        <f aca="false">B129*C129</f>
        <v>0</v>
      </c>
    </row>
    <row r="131" customFormat="false" ht="24" hidden="false" customHeight="true" outlineLevel="0" collapsed="false">
      <c r="A131" s="13" t="s">
        <v>69</v>
      </c>
      <c r="B131" s="13"/>
      <c r="C131" s="13"/>
      <c r="D131" s="13"/>
    </row>
    <row r="132" customFormat="false" ht="24" hidden="false" customHeight="true" outlineLevel="0" collapsed="false">
      <c r="A132" s="56" t="s">
        <v>14</v>
      </c>
      <c r="B132" s="57" t="s">
        <v>15</v>
      </c>
      <c r="C132" s="57" t="s">
        <v>16</v>
      </c>
      <c r="D132" s="59" t="s">
        <v>21</v>
      </c>
    </row>
    <row r="133" customFormat="false" ht="24" hidden="false" customHeight="true" outlineLevel="0" collapsed="false">
      <c r="A133" s="17" t="s">
        <v>22</v>
      </c>
      <c r="B133" s="18" t="n">
        <f aca="false">G62+E101</f>
        <v>1883.529</v>
      </c>
      <c r="C133" s="60" t="n">
        <f aca="false">$B$119</f>
        <v>0.08</v>
      </c>
      <c r="D133" s="27" t="n">
        <f aca="false">B133*C133</f>
        <v>150.68232</v>
      </c>
    </row>
    <row r="134" customFormat="false" ht="24" hidden="false" customHeight="true" outlineLevel="0" collapsed="false">
      <c r="A134" s="28" t="s">
        <v>23</v>
      </c>
      <c r="B134" s="29" t="n">
        <f aca="false">G63+E102</f>
        <v>1883.529</v>
      </c>
      <c r="C134" s="61" t="n">
        <f aca="false">$B$119</f>
        <v>0.08</v>
      </c>
      <c r="D134" s="30" t="n">
        <f aca="false">B134*C134</f>
        <v>150.68232</v>
      </c>
    </row>
    <row r="135" customFormat="false" ht="24" hidden="false" customHeight="true" outlineLevel="0" collapsed="false">
      <c r="A135" s="33" t="s">
        <v>38</v>
      </c>
      <c r="B135" s="34" t="n">
        <f aca="false">G64+E103</f>
        <v>2197.4505</v>
      </c>
      <c r="C135" s="62" t="n">
        <f aca="false">$B$119</f>
        <v>0.08</v>
      </c>
      <c r="D135" s="35" t="n">
        <f aca="false">B135*C135</f>
        <v>175.79604</v>
      </c>
    </row>
    <row r="136" customFormat="false" ht="24" hidden="false" customHeight="true" outlineLevel="0" collapsed="false">
      <c r="A136" s="17" t="s">
        <v>25</v>
      </c>
      <c r="B136" s="18" t="n">
        <f aca="false">G65+E104</f>
        <v>0</v>
      </c>
      <c r="C136" s="60" t="n">
        <f aca="false">$B$119</f>
        <v>0.08</v>
      </c>
      <c r="D136" s="27" t="n">
        <f aca="false">B136*C136</f>
        <v>0</v>
      </c>
    </row>
    <row r="137" customFormat="false" ht="24" hidden="false" customHeight="true" outlineLevel="0" collapsed="false">
      <c r="A137" s="28" t="s">
        <v>26</v>
      </c>
      <c r="B137" s="29" t="n">
        <f aca="false">G66+E105</f>
        <v>0</v>
      </c>
      <c r="C137" s="61" t="n">
        <f aca="false">$B$119</f>
        <v>0.08</v>
      </c>
      <c r="D137" s="30" t="n">
        <f aca="false">B137*C137</f>
        <v>0</v>
      </c>
    </row>
    <row r="138" customFormat="false" ht="24" hidden="false" customHeight="true" outlineLevel="0" collapsed="false">
      <c r="A138" s="22" t="s">
        <v>27</v>
      </c>
      <c r="B138" s="23" t="n">
        <f aca="false">G67+E106</f>
        <v>0</v>
      </c>
      <c r="C138" s="41" t="n">
        <f aca="false">$B$119</f>
        <v>0.08</v>
      </c>
      <c r="D138" s="38" t="n">
        <f aca="false">B138*C138</f>
        <v>0</v>
      </c>
    </row>
    <row r="140" customFormat="false" ht="24" hidden="false" customHeight="true" outlineLevel="0" collapsed="false">
      <c r="A140" s="13" t="s">
        <v>55</v>
      </c>
      <c r="B140" s="13"/>
      <c r="C140" s="13"/>
      <c r="D140" s="13"/>
    </row>
    <row r="141" customFormat="false" ht="24" hidden="false" customHeight="true" outlineLevel="0" collapsed="false">
      <c r="A141" s="56" t="s">
        <v>14</v>
      </c>
      <c r="B141" s="57" t="s">
        <v>70</v>
      </c>
      <c r="C141" s="57" t="s">
        <v>66</v>
      </c>
      <c r="D141" s="59" t="s">
        <v>44</v>
      </c>
    </row>
    <row r="142" customFormat="false" ht="24" hidden="false" customHeight="true" outlineLevel="0" collapsed="false">
      <c r="A142" s="17" t="s">
        <v>22</v>
      </c>
      <c r="B142" s="18" t="n">
        <f aca="false">D124</f>
        <v>542.456352</v>
      </c>
      <c r="C142" s="18" t="n">
        <f aca="false">D133</f>
        <v>150.68232</v>
      </c>
      <c r="D142" s="27" t="n">
        <f aca="false">B142+C142</f>
        <v>693.138672</v>
      </c>
    </row>
    <row r="143" customFormat="false" ht="24" hidden="false" customHeight="true" outlineLevel="0" collapsed="false">
      <c r="A143" s="28" t="s">
        <v>23</v>
      </c>
      <c r="B143" s="29" t="n">
        <f aca="false">D125</f>
        <v>542.456352</v>
      </c>
      <c r="C143" s="29" t="n">
        <f aca="false">D134</f>
        <v>150.68232</v>
      </c>
      <c r="D143" s="30" t="n">
        <f aca="false">B143+C143</f>
        <v>693.138672</v>
      </c>
    </row>
    <row r="144" customFormat="false" ht="24" hidden="false" customHeight="true" outlineLevel="0" collapsed="false">
      <c r="A144" s="33" t="s">
        <v>38</v>
      </c>
      <c r="B144" s="34" t="n">
        <f aca="false">D126</f>
        <v>632.865744</v>
      </c>
      <c r="C144" s="34" t="n">
        <f aca="false">D135</f>
        <v>175.79604</v>
      </c>
      <c r="D144" s="35" t="n">
        <f aca="false">B144+C144</f>
        <v>808.661784</v>
      </c>
    </row>
    <row r="145" customFormat="false" ht="24" hidden="false" customHeight="true" outlineLevel="0" collapsed="false">
      <c r="A145" s="17" t="s">
        <v>25</v>
      </c>
      <c r="B145" s="18" t="n">
        <f aca="false">D127</f>
        <v>0</v>
      </c>
      <c r="C145" s="18" t="n">
        <f aca="false">D136</f>
        <v>0</v>
      </c>
      <c r="D145" s="27" t="n">
        <f aca="false">B145+C145</f>
        <v>0</v>
      </c>
    </row>
    <row r="146" customFormat="false" ht="24" hidden="false" customHeight="true" outlineLevel="0" collapsed="false">
      <c r="A146" s="28" t="s">
        <v>26</v>
      </c>
      <c r="B146" s="29" t="n">
        <f aca="false">D128</f>
        <v>0</v>
      </c>
      <c r="C146" s="29" t="n">
        <f aca="false">D137</f>
        <v>0</v>
      </c>
      <c r="D146" s="30" t="n">
        <f aca="false">B146+C146</f>
        <v>0</v>
      </c>
    </row>
    <row r="147" customFormat="false" ht="24" hidden="false" customHeight="true" outlineLevel="0" collapsed="false">
      <c r="A147" s="22" t="s">
        <v>27</v>
      </c>
      <c r="B147" s="23" t="n">
        <f aca="false">D129</f>
        <v>0</v>
      </c>
      <c r="C147" s="23" t="n">
        <f aca="false">D138</f>
        <v>0</v>
      </c>
      <c r="D147" s="38" t="n">
        <f aca="false">B147+C147</f>
        <v>0</v>
      </c>
      <c r="H147" s="21"/>
    </row>
    <row r="149" customFormat="false" ht="24" hidden="false" customHeight="true" outlineLevel="0" collapsed="false">
      <c r="A149" s="5" t="s">
        <v>71</v>
      </c>
      <c r="B149" s="5"/>
      <c r="C149" s="5"/>
      <c r="D149" s="5"/>
      <c r="E149" s="5"/>
      <c r="F149" s="5"/>
      <c r="G149" s="5"/>
      <c r="H149" s="5"/>
    </row>
    <row r="150" customFormat="false" ht="44.85" hidden="false" customHeight="true" outlineLevel="0" collapsed="false">
      <c r="A150" s="3" t="s">
        <v>72</v>
      </c>
      <c r="B150" s="3"/>
      <c r="C150" s="3"/>
      <c r="D150" s="3"/>
      <c r="E150" s="3"/>
      <c r="F150" s="3"/>
      <c r="G150" s="3"/>
      <c r="H150" s="3"/>
    </row>
    <row r="151" customFormat="false" ht="24" hidden="false" customHeight="true" outlineLevel="0" collapsed="false">
      <c r="A151" s="40" t="s">
        <v>73</v>
      </c>
      <c r="B151" s="40"/>
      <c r="C151" s="40"/>
      <c r="D151" s="40"/>
      <c r="E151" s="40"/>
      <c r="F151" s="75"/>
      <c r="G151" s="21"/>
    </row>
    <row r="152" customFormat="false" ht="24" hidden="false" customHeight="true" outlineLevel="0" collapsed="false">
      <c r="A152" s="13" t="s">
        <v>74</v>
      </c>
      <c r="B152" s="13"/>
      <c r="C152" s="13"/>
      <c r="D152" s="13"/>
      <c r="E152" s="13"/>
    </row>
    <row r="153" customFormat="false" ht="26.85" hidden="false" customHeight="false" outlineLevel="0" collapsed="false">
      <c r="A153" s="56" t="s">
        <v>14</v>
      </c>
      <c r="B153" s="57" t="s">
        <v>75</v>
      </c>
      <c r="C153" s="57" t="s">
        <v>76</v>
      </c>
      <c r="D153" s="58" t="s">
        <v>77</v>
      </c>
      <c r="E153" s="59" t="s">
        <v>78</v>
      </c>
    </row>
    <row r="154" customFormat="false" ht="24" hidden="false" customHeight="true" outlineLevel="0" collapsed="false">
      <c r="A154" s="17" t="s">
        <v>22</v>
      </c>
      <c r="B154" s="18" t="n">
        <v>3.5</v>
      </c>
      <c r="C154" s="76" t="n">
        <v>2</v>
      </c>
      <c r="D154" s="76" t="n">
        <v>15</v>
      </c>
      <c r="E154" s="27" t="n">
        <f aca="false">B154*C154*D154</f>
        <v>105</v>
      </c>
    </row>
    <row r="155" customFormat="false" ht="24" hidden="false" customHeight="true" outlineLevel="0" collapsed="false">
      <c r="A155" s="28" t="s">
        <v>23</v>
      </c>
      <c r="B155" s="29" t="n">
        <f aca="false">B154</f>
        <v>3.5</v>
      </c>
      <c r="C155" s="77" t="n">
        <f aca="false">C154</f>
        <v>2</v>
      </c>
      <c r="D155" s="77" t="n">
        <v>15</v>
      </c>
      <c r="E155" s="30" t="n">
        <f aca="false">B155*C155*D155</f>
        <v>105</v>
      </c>
    </row>
    <row r="156" customFormat="false" ht="24" hidden="false" customHeight="true" outlineLevel="0" collapsed="false">
      <c r="A156" s="33" t="s">
        <v>38</v>
      </c>
      <c r="B156" s="34" t="n">
        <f aca="false">B155</f>
        <v>3.5</v>
      </c>
      <c r="C156" s="78" t="n">
        <f aca="false">C155</f>
        <v>2</v>
      </c>
      <c r="D156" s="78" t="n">
        <v>22</v>
      </c>
      <c r="E156" s="35" t="n">
        <f aca="false">B156*C156*D156</f>
        <v>154</v>
      </c>
    </row>
    <row r="157" customFormat="false" ht="24" hidden="false" customHeight="true" outlineLevel="0" collapsed="false">
      <c r="A157" s="17" t="s">
        <v>25</v>
      </c>
      <c r="B157" s="18" t="n">
        <f aca="false">B156</f>
        <v>3.5</v>
      </c>
      <c r="C157" s="76" t="n">
        <f aca="false">C156</f>
        <v>2</v>
      </c>
      <c r="D157" s="76" t="n">
        <v>15</v>
      </c>
      <c r="E157" s="27" t="n">
        <f aca="false">B157*C157*D157</f>
        <v>105</v>
      </c>
    </row>
    <row r="158" customFormat="false" ht="24" hidden="false" customHeight="true" outlineLevel="0" collapsed="false">
      <c r="A158" s="28" t="s">
        <v>26</v>
      </c>
      <c r="B158" s="29" t="n">
        <f aca="false">B157</f>
        <v>3.5</v>
      </c>
      <c r="C158" s="77" t="n">
        <f aca="false">C157</f>
        <v>2</v>
      </c>
      <c r="D158" s="77" t="n">
        <v>15</v>
      </c>
      <c r="E158" s="30" t="n">
        <f aca="false">B158*C158*D158</f>
        <v>105</v>
      </c>
    </row>
    <row r="159" customFormat="false" ht="24" hidden="false" customHeight="true" outlineLevel="0" collapsed="false">
      <c r="A159" s="22" t="s">
        <v>27</v>
      </c>
      <c r="B159" s="23" t="n">
        <f aca="false">B158</f>
        <v>3.5</v>
      </c>
      <c r="C159" s="79" t="n">
        <f aca="false">C158</f>
        <v>2</v>
      </c>
      <c r="D159" s="79" t="n">
        <v>22</v>
      </c>
      <c r="E159" s="38" t="n">
        <f aca="false">B159*C159*D159</f>
        <v>154</v>
      </c>
    </row>
    <row r="161" customFormat="false" ht="24" hidden="false" customHeight="true" outlineLevel="0" collapsed="false">
      <c r="A161" s="13" t="s">
        <v>79</v>
      </c>
      <c r="B161" s="13"/>
      <c r="C161" s="13"/>
      <c r="D161" s="13"/>
      <c r="E161" s="13"/>
    </row>
    <row r="162" customFormat="false" ht="24" hidden="false" customHeight="true" outlineLevel="0" collapsed="false">
      <c r="A162" s="56" t="s">
        <v>14</v>
      </c>
      <c r="B162" s="57" t="s">
        <v>15</v>
      </c>
      <c r="C162" s="57" t="s">
        <v>80</v>
      </c>
      <c r="D162" s="57" t="s">
        <v>16</v>
      </c>
      <c r="E162" s="59" t="s">
        <v>81</v>
      </c>
    </row>
    <row r="163" customFormat="false" ht="24" hidden="false" customHeight="true" outlineLevel="0" collapsed="false">
      <c r="A163" s="17" t="s">
        <v>22</v>
      </c>
      <c r="B163" s="18" t="n">
        <f aca="false">B9</f>
        <v>1314.09</v>
      </c>
      <c r="C163" s="26" t="n">
        <v>0.5</v>
      </c>
      <c r="D163" s="26" t="n">
        <v>0.06</v>
      </c>
      <c r="E163" s="27" t="n">
        <f aca="false">B163*C163*D163</f>
        <v>39.4227</v>
      </c>
    </row>
    <row r="164" customFormat="false" ht="24" hidden="false" customHeight="true" outlineLevel="0" collapsed="false">
      <c r="A164" s="28" t="s">
        <v>23</v>
      </c>
      <c r="B164" s="29" t="n">
        <f aca="false">B9</f>
        <v>1314.09</v>
      </c>
      <c r="C164" s="36" t="n">
        <v>0.5</v>
      </c>
      <c r="D164" s="36" t="n">
        <v>0.06</v>
      </c>
      <c r="E164" s="30" t="n">
        <f aca="false">B164*C164*D164</f>
        <v>39.4227</v>
      </c>
    </row>
    <row r="165" customFormat="false" ht="24" hidden="false" customHeight="true" outlineLevel="0" collapsed="false">
      <c r="A165" s="33" t="s">
        <v>38</v>
      </c>
      <c r="B165" s="34" t="n">
        <f aca="false">B9</f>
        <v>1314.09</v>
      </c>
      <c r="C165" s="80" t="n">
        <v>1</v>
      </c>
      <c r="D165" s="80" t="n">
        <v>0.06</v>
      </c>
      <c r="E165" s="35" t="n">
        <f aca="false">B165*C165*D165</f>
        <v>78.8454</v>
      </c>
    </row>
    <row r="166" customFormat="false" ht="24" hidden="false" customHeight="true" outlineLevel="0" collapsed="false">
      <c r="A166" s="17" t="s">
        <v>25</v>
      </c>
      <c r="B166" s="18" t="n">
        <f aca="false">B10</f>
        <v>0</v>
      </c>
      <c r="C166" s="26" t="n">
        <v>0.5</v>
      </c>
      <c r="D166" s="26" t="n">
        <v>0.06</v>
      </c>
      <c r="E166" s="27" t="n">
        <f aca="false">B166*C166*D166</f>
        <v>0</v>
      </c>
    </row>
    <row r="167" customFormat="false" ht="24" hidden="false" customHeight="true" outlineLevel="0" collapsed="false">
      <c r="A167" s="28" t="s">
        <v>26</v>
      </c>
      <c r="B167" s="29" t="n">
        <f aca="false">B10</f>
        <v>0</v>
      </c>
      <c r="C167" s="36" t="n">
        <v>0.5</v>
      </c>
      <c r="D167" s="36" t="n">
        <v>0.06</v>
      </c>
      <c r="E167" s="30" t="n">
        <f aca="false">B167*C167*D167</f>
        <v>0</v>
      </c>
    </row>
    <row r="168" customFormat="false" ht="24" hidden="false" customHeight="true" outlineLevel="0" collapsed="false">
      <c r="A168" s="22" t="s">
        <v>27</v>
      </c>
      <c r="B168" s="23" t="n">
        <f aca="false">B10</f>
        <v>0</v>
      </c>
      <c r="C168" s="37" t="n">
        <v>1</v>
      </c>
      <c r="D168" s="37" t="n">
        <v>0.06</v>
      </c>
      <c r="E168" s="38" t="n">
        <f aca="false">B168*C168*D168</f>
        <v>0</v>
      </c>
    </row>
    <row r="170" customFormat="false" ht="24" hidden="false" customHeight="true" outlineLevel="0" collapsed="false">
      <c r="A170" s="13" t="s">
        <v>82</v>
      </c>
      <c r="B170" s="13"/>
      <c r="C170" s="13"/>
      <c r="D170" s="13"/>
    </row>
    <row r="171" customFormat="false" ht="24" hidden="false" customHeight="true" outlineLevel="0" collapsed="false">
      <c r="A171" s="56" t="s">
        <v>14</v>
      </c>
      <c r="B171" s="57" t="s">
        <v>78</v>
      </c>
      <c r="C171" s="57" t="s">
        <v>83</v>
      </c>
      <c r="D171" s="59" t="s">
        <v>84</v>
      </c>
    </row>
    <row r="172" customFormat="false" ht="24" hidden="false" customHeight="true" outlineLevel="0" collapsed="false">
      <c r="A172" s="17" t="s">
        <v>22</v>
      </c>
      <c r="B172" s="18" t="n">
        <f aca="false">E154</f>
        <v>105</v>
      </c>
      <c r="C172" s="18" t="n">
        <f aca="false">E163</f>
        <v>39.4227</v>
      </c>
      <c r="D172" s="27" t="n">
        <f aca="false">B172-C172</f>
        <v>65.5773</v>
      </c>
    </row>
    <row r="173" customFormat="false" ht="24" hidden="false" customHeight="true" outlineLevel="0" collapsed="false">
      <c r="A173" s="28" t="s">
        <v>23</v>
      </c>
      <c r="B173" s="29" t="n">
        <f aca="false">E155</f>
        <v>105</v>
      </c>
      <c r="C173" s="29" t="n">
        <f aca="false">E164</f>
        <v>39.4227</v>
      </c>
      <c r="D173" s="30" t="n">
        <f aca="false">B173-C173</f>
        <v>65.5773</v>
      </c>
    </row>
    <row r="174" customFormat="false" ht="24" hidden="false" customHeight="true" outlineLevel="0" collapsed="false">
      <c r="A174" s="33" t="s">
        <v>38</v>
      </c>
      <c r="B174" s="34" t="n">
        <f aca="false">E156</f>
        <v>154</v>
      </c>
      <c r="C174" s="34" t="n">
        <f aca="false">E165</f>
        <v>78.8454</v>
      </c>
      <c r="D174" s="35" t="n">
        <f aca="false">B174-C174</f>
        <v>75.1546</v>
      </c>
    </row>
    <row r="175" customFormat="false" ht="24" hidden="false" customHeight="true" outlineLevel="0" collapsed="false">
      <c r="A175" s="17" t="s">
        <v>25</v>
      </c>
      <c r="B175" s="18" t="n">
        <f aca="false">E157</f>
        <v>105</v>
      </c>
      <c r="C175" s="18" t="n">
        <f aca="false">E166</f>
        <v>0</v>
      </c>
      <c r="D175" s="27" t="n">
        <f aca="false">B175-C175</f>
        <v>105</v>
      </c>
    </row>
    <row r="176" customFormat="false" ht="24" hidden="false" customHeight="true" outlineLevel="0" collapsed="false">
      <c r="A176" s="28" t="s">
        <v>26</v>
      </c>
      <c r="B176" s="29" t="n">
        <f aca="false">E158</f>
        <v>105</v>
      </c>
      <c r="C176" s="29" t="n">
        <f aca="false">E167</f>
        <v>0</v>
      </c>
      <c r="D176" s="30" t="n">
        <f aca="false">B176-C176</f>
        <v>105</v>
      </c>
    </row>
    <row r="177" customFormat="false" ht="24" hidden="false" customHeight="true" outlineLevel="0" collapsed="false">
      <c r="A177" s="22" t="s">
        <v>27</v>
      </c>
      <c r="B177" s="23" t="n">
        <f aca="false">E159</f>
        <v>154</v>
      </c>
      <c r="C177" s="23" t="n">
        <f aca="false">E168</f>
        <v>0</v>
      </c>
      <c r="D177" s="38" t="n">
        <f aca="false">B177-C177</f>
        <v>154</v>
      </c>
      <c r="H177" s="21"/>
    </row>
    <row r="179" customFormat="false" ht="24" hidden="false" customHeight="true" outlineLevel="0" collapsed="false">
      <c r="A179" s="81" t="s">
        <v>85</v>
      </c>
      <c r="B179" s="81"/>
      <c r="C179" s="81"/>
      <c r="D179" s="81"/>
      <c r="E179" s="75"/>
      <c r="F179" s="75"/>
      <c r="G179" s="21"/>
    </row>
    <row r="180" customFormat="false" ht="24" hidden="false" customHeight="true" outlineLevel="0" collapsed="false">
      <c r="A180" s="13" t="s">
        <v>85</v>
      </c>
      <c r="B180" s="13"/>
      <c r="C180" s="13"/>
      <c r="D180" s="13"/>
    </row>
    <row r="181" customFormat="false" ht="26.85" hidden="false" customHeight="false" outlineLevel="0" collapsed="false">
      <c r="A181" s="14" t="s">
        <v>14</v>
      </c>
      <c r="B181" s="15" t="s">
        <v>86</v>
      </c>
      <c r="C181" s="39" t="s">
        <v>77</v>
      </c>
      <c r="D181" s="16" t="s">
        <v>21</v>
      </c>
    </row>
    <row r="182" customFormat="false" ht="24" hidden="false" customHeight="true" outlineLevel="0" collapsed="false">
      <c r="A182" s="17" t="s">
        <v>22</v>
      </c>
      <c r="B182" s="18" t="n">
        <v>20.18</v>
      </c>
      <c r="C182" s="82" t="n">
        <v>15</v>
      </c>
      <c r="D182" s="27" t="n">
        <f aca="false">B182*C182</f>
        <v>302.7</v>
      </c>
    </row>
    <row r="183" customFormat="false" ht="24" hidden="false" customHeight="true" outlineLevel="0" collapsed="false">
      <c r="A183" s="28" t="s">
        <v>23</v>
      </c>
      <c r="B183" s="29" t="n">
        <f aca="false">B182</f>
        <v>20.18</v>
      </c>
      <c r="C183" s="82" t="n">
        <v>15</v>
      </c>
      <c r="D183" s="30" t="n">
        <f aca="false">B183*C183</f>
        <v>302.7</v>
      </c>
    </row>
    <row r="184" customFormat="false" ht="24" hidden="false" customHeight="true" outlineLevel="0" collapsed="false">
      <c r="A184" s="22" t="s">
        <v>38</v>
      </c>
      <c r="B184" s="83" t="n">
        <v>10.09</v>
      </c>
      <c r="C184" s="84" t="n">
        <v>22</v>
      </c>
      <c r="D184" s="38" t="n">
        <f aca="false">B184*C184</f>
        <v>221.98</v>
      </c>
    </row>
    <row r="185" customFormat="false" ht="24" hidden="false" customHeight="true" outlineLevel="0" collapsed="false">
      <c r="A185" s="17" t="s">
        <v>25</v>
      </c>
      <c r="B185" s="18" t="n">
        <f aca="false">B184</f>
        <v>10.09</v>
      </c>
      <c r="C185" s="76" t="n">
        <f aca="false">D157</f>
        <v>15</v>
      </c>
      <c r="D185" s="27" t="n">
        <f aca="false">B185*C185</f>
        <v>151.35</v>
      </c>
      <c r="E185" s="31"/>
      <c r="F185" s="32"/>
    </row>
    <row r="186" customFormat="false" ht="24" hidden="false" customHeight="true" outlineLevel="0" collapsed="false">
      <c r="A186" s="28" t="s">
        <v>26</v>
      </c>
      <c r="B186" s="29" t="n">
        <f aca="false">B185</f>
        <v>10.09</v>
      </c>
      <c r="C186" s="77" t="n">
        <f aca="false">D158</f>
        <v>15</v>
      </c>
      <c r="D186" s="30" t="n">
        <f aca="false">B186*C186</f>
        <v>151.35</v>
      </c>
      <c r="E186" s="31"/>
      <c r="F186" s="32"/>
    </row>
    <row r="187" customFormat="false" ht="24" hidden="false" customHeight="true" outlineLevel="0" collapsed="false">
      <c r="A187" s="22" t="s">
        <v>27</v>
      </c>
      <c r="B187" s="23" t="n">
        <f aca="false">B186</f>
        <v>10.09</v>
      </c>
      <c r="C187" s="79" t="n">
        <f aca="false">D159</f>
        <v>22</v>
      </c>
      <c r="D187" s="38" t="n">
        <f aca="false">B187*C187</f>
        <v>221.98</v>
      </c>
    </row>
    <row r="189" customFormat="false" ht="24" hidden="false" customHeight="true" outlineLevel="0" collapsed="false">
      <c r="A189" s="13" t="s">
        <v>87</v>
      </c>
      <c r="B189" s="13"/>
      <c r="C189" s="13"/>
      <c r="D189" s="13"/>
    </row>
    <row r="190" customFormat="false" ht="24" hidden="false" customHeight="true" outlineLevel="0" collapsed="false">
      <c r="A190" s="56" t="s">
        <v>14</v>
      </c>
      <c r="B190" s="57" t="s">
        <v>15</v>
      </c>
      <c r="C190" s="57" t="s">
        <v>16</v>
      </c>
      <c r="D190" s="59" t="s">
        <v>81</v>
      </c>
    </row>
    <row r="191" customFormat="false" ht="24" hidden="false" customHeight="true" outlineLevel="0" collapsed="false">
      <c r="A191" s="17" t="s">
        <v>22</v>
      </c>
      <c r="B191" s="18" t="n">
        <f aca="false">D182</f>
        <v>302.7</v>
      </c>
      <c r="C191" s="85" t="n">
        <v>0.19</v>
      </c>
      <c r="D191" s="27" t="n">
        <f aca="false">B191*C191</f>
        <v>57.513</v>
      </c>
    </row>
    <row r="192" customFormat="false" ht="24" hidden="false" customHeight="true" outlineLevel="0" collapsed="false">
      <c r="A192" s="28" t="s">
        <v>23</v>
      </c>
      <c r="B192" s="29" t="n">
        <f aca="false">D183</f>
        <v>302.7</v>
      </c>
      <c r="C192" s="36" t="n">
        <f aca="false">C191</f>
        <v>0.19</v>
      </c>
      <c r="D192" s="30" t="n">
        <f aca="false">B192*C192</f>
        <v>57.513</v>
      </c>
    </row>
    <row r="193" customFormat="false" ht="24" hidden="false" customHeight="true" outlineLevel="0" collapsed="false">
      <c r="A193" s="28" t="s">
        <v>38</v>
      </c>
      <c r="B193" s="29" t="n">
        <f aca="false">D184</f>
        <v>221.98</v>
      </c>
      <c r="C193" s="36" t="n">
        <f aca="false">C192</f>
        <v>0.19</v>
      </c>
      <c r="D193" s="30" t="n">
        <f aca="false">B193*C193</f>
        <v>42.1762</v>
      </c>
    </row>
    <row r="194" customFormat="false" ht="24" hidden="false" customHeight="true" outlineLevel="0" collapsed="false">
      <c r="A194" s="28" t="s">
        <v>25</v>
      </c>
      <c r="B194" s="29" t="n">
        <f aca="false">D185</f>
        <v>151.35</v>
      </c>
      <c r="C194" s="36" t="n">
        <f aca="false">C193</f>
        <v>0.19</v>
      </c>
      <c r="D194" s="30" t="n">
        <f aca="false">B194*C194</f>
        <v>28.7565</v>
      </c>
    </row>
    <row r="195" customFormat="false" ht="24" hidden="false" customHeight="true" outlineLevel="0" collapsed="false">
      <c r="A195" s="28" t="s">
        <v>26</v>
      </c>
      <c r="B195" s="29" t="n">
        <f aca="false">D186</f>
        <v>151.35</v>
      </c>
      <c r="C195" s="36" t="n">
        <f aca="false">C194</f>
        <v>0.19</v>
      </c>
      <c r="D195" s="30" t="n">
        <f aca="false">B195*C195</f>
        <v>28.7565</v>
      </c>
    </row>
    <row r="196" customFormat="false" ht="24" hidden="false" customHeight="true" outlineLevel="0" collapsed="false">
      <c r="A196" s="22" t="s">
        <v>27</v>
      </c>
      <c r="B196" s="23" t="n">
        <f aca="false">D187</f>
        <v>221.98</v>
      </c>
      <c r="C196" s="37" t="n">
        <f aca="false">C195</f>
        <v>0.19</v>
      </c>
      <c r="D196" s="38" t="n">
        <f aca="false">B196*C196</f>
        <v>42.1762</v>
      </c>
    </row>
    <row r="198" customFormat="false" ht="24" hidden="false" customHeight="true" outlineLevel="0" collapsed="false">
      <c r="A198" s="13" t="s">
        <v>88</v>
      </c>
      <c r="B198" s="13"/>
      <c r="C198" s="13"/>
      <c r="D198" s="13"/>
    </row>
    <row r="199" customFormat="false" ht="24" hidden="false" customHeight="true" outlineLevel="0" collapsed="false">
      <c r="A199" s="56" t="s">
        <v>14</v>
      </c>
      <c r="B199" s="57" t="s">
        <v>78</v>
      </c>
      <c r="C199" s="57" t="s">
        <v>81</v>
      </c>
      <c r="D199" s="59" t="s">
        <v>84</v>
      </c>
    </row>
    <row r="200" customFormat="false" ht="24" hidden="false" customHeight="true" outlineLevel="0" collapsed="false">
      <c r="A200" s="17" t="s">
        <v>22</v>
      </c>
      <c r="B200" s="18" t="n">
        <f aca="false">D182</f>
        <v>302.7</v>
      </c>
      <c r="C200" s="18" t="n">
        <f aca="false">D191</f>
        <v>57.513</v>
      </c>
      <c r="D200" s="27" t="n">
        <f aca="false">B200-C200</f>
        <v>245.187</v>
      </c>
    </row>
    <row r="201" customFormat="false" ht="24" hidden="false" customHeight="true" outlineLevel="0" collapsed="false">
      <c r="A201" s="28" t="s">
        <v>23</v>
      </c>
      <c r="B201" s="29" t="n">
        <f aca="false">D183</f>
        <v>302.7</v>
      </c>
      <c r="C201" s="29" t="n">
        <f aca="false">D192</f>
        <v>57.513</v>
      </c>
      <c r="D201" s="30" t="n">
        <f aca="false">B201-C201</f>
        <v>245.187</v>
      </c>
    </row>
    <row r="202" customFormat="false" ht="24" hidden="false" customHeight="true" outlineLevel="0" collapsed="false">
      <c r="A202" s="33" t="s">
        <v>38</v>
      </c>
      <c r="B202" s="34" t="n">
        <f aca="false">D184</f>
        <v>221.98</v>
      </c>
      <c r="C202" s="34" t="n">
        <f aca="false">D193</f>
        <v>42.1762</v>
      </c>
      <c r="D202" s="35" t="n">
        <f aca="false">B202-C202</f>
        <v>179.8038</v>
      </c>
    </row>
    <row r="203" customFormat="false" ht="24" hidden="false" customHeight="true" outlineLevel="0" collapsed="false">
      <c r="A203" s="17" t="s">
        <v>25</v>
      </c>
      <c r="B203" s="18" t="n">
        <f aca="false">D185</f>
        <v>151.35</v>
      </c>
      <c r="C203" s="18" t="n">
        <f aca="false">D194</f>
        <v>28.7565</v>
      </c>
      <c r="D203" s="27" t="n">
        <f aca="false">B203-C203</f>
        <v>122.5935</v>
      </c>
    </row>
    <row r="204" customFormat="false" ht="24" hidden="false" customHeight="true" outlineLevel="0" collapsed="false">
      <c r="A204" s="28" t="s">
        <v>26</v>
      </c>
      <c r="B204" s="29" t="n">
        <f aca="false">D186</f>
        <v>151.35</v>
      </c>
      <c r="C204" s="29" t="n">
        <f aca="false">D195</f>
        <v>28.7565</v>
      </c>
      <c r="D204" s="30" t="n">
        <f aca="false">B204-C204</f>
        <v>122.5935</v>
      </c>
    </row>
    <row r="205" customFormat="false" ht="24" hidden="false" customHeight="true" outlineLevel="0" collapsed="false">
      <c r="A205" s="22" t="s">
        <v>27</v>
      </c>
      <c r="B205" s="23" t="n">
        <f aca="false">D187</f>
        <v>221.98</v>
      </c>
      <c r="C205" s="23" t="n">
        <f aca="false">D196</f>
        <v>42.1762</v>
      </c>
      <c r="D205" s="38" t="n">
        <f aca="false">B205-C205</f>
        <v>179.8038</v>
      </c>
      <c r="H205" s="21"/>
    </row>
    <row r="207" customFormat="false" ht="30.75" hidden="false" customHeight="true" outlineLevel="0" collapsed="false">
      <c r="A207" s="86" t="s">
        <v>89</v>
      </c>
      <c r="B207" s="86"/>
      <c r="C207" s="86"/>
      <c r="D207" s="86"/>
      <c r="E207" s="86"/>
      <c r="F207" s="86"/>
      <c r="G207" s="86"/>
      <c r="H207" s="86"/>
    </row>
    <row r="208" customFormat="false" ht="24" hidden="false" customHeight="true" outlineLevel="0" collapsed="false">
      <c r="A208" s="13" t="s">
        <v>90</v>
      </c>
      <c r="B208" s="13"/>
      <c r="C208" s="13"/>
      <c r="D208" s="13"/>
    </row>
    <row r="209" customFormat="false" ht="24" hidden="false" customHeight="true" outlineLevel="0" collapsed="false">
      <c r="A209" s="56" t="s">
        <v>14</v>
      </c>
      <c r="B209" s="57" t="s">
        <v>78</v>
      </c>
      <c r="C209" s="57" t="s">
        <v>81</v>
      </c>
      <c r="D209" s="59" t="s">
        <v>84</v>
      </c>
    </row>
    <row r="210" customFormat="false" ht="24" hidden="false" customHeight="true" outlineLevel="0" collapsed="false">
      <c r="A210" s="17" t="s">
        <v>22</v>
      </c>
      <c r="B210" s="34" t="n">
        <v>17.32</v>
      </c>
      <c r="C210" s="34" t="n">
        <v>0</v>
      </c>
      <c r="D210" s="34" t="n">
        <v>17.32</v>
      </c>
    </row>
    <row r="211" customFormat="false" ht="24" hidden="false" customHeight="true" outlineLevel="0" collapsed="false">
      <c r="A211" s="28" t="s">
        <v>23</v>
      </c>
      <c r="B211" s="34" t="n">
        <v>17.32</v>
      </c>
      <c r="C211" s="34" t="n">
        <v>0</v>
      </c>
      <c r="D211" s="34" t="n">
        <v>17.32</v>
      </c>
    </row>
    <row r="212" customFormat="false" ht="24" hidden="false" customHeight="true" outlineLevel="0" collapsed="false">
      <c r="A212" s="33" t="s">
        <v>38</v>
      </c>
      <c r="B212" s="34" t="n">
        <v>17.32</v>
      </c>
      <c r="C212" s="34" t="n">
        <v>0</v>
      </c>
      <c r="D212" s="34" t="n">
        <v>17.32</v>
      </c>
    </row>
    <row r="213" customFormat="false" ht="24" hidden="false" customHeight="true" outlineLevel="0" collapsed="false">
      <c r="A213" s="17" t="s">
        <v>25</v>
      </c>
      <c r="B213" s="18"/>
      <c r="C213" s="18"/>
      <c r="D213" s="27"/>
    </row>
    <row r="214" customFormat="false" ht="24" hidden="false" customHeight="true" outlineLevel="0" collapsed="false">
      <c r="A214" s="28" t="s">
        <v>26</v>
      </c>
      <c r="B214" s="29"/>
      <c r="C214" s="29"/>
      <c r="D214" s="30"/>
    </row>
    <row r="215" customFormat="false" ht="24" hidden="false" customHeight="true" outlineLevel="0" collapsed="false">
      <c r="A215" s="22" t="s">
        <v>27</v>
      </c>
      <c r="B215" s="23"/>
      <c r="C215" s="23"/>
      <c r="D215" s="38"/>
      <c r="H215" s="21"/>
    </row>
    <row r="217" customFormat="false" ht="31.7" hidden="false" customHeight="true" outlineLevel="0" collapsed="false">
      <c r="A217" s="86" t="s">
        <v>91</v>
      </c>
      <c r="B217" s="86"/>
      <c r="C217" s="86"/>
      <c r="D217" s="86"/>
      <c r="E217" s="86"/>
      <c r="F217" s="86"/>
      <c r="G217" s="86"/>
      <c r="H217" s="86"/>
    </row>
    <row r="218" customFormat="false" ht="24" hidden="false" customHeight="true" outlineLevel="0" collapsed="false">
      <c r="A218" s="13" t="s">
        <v>92</v>
      </c>
      <c r="B218" s="13"/>
      <c r="C218" s="13"/>
      <c r="D218" s="13"/>
    </row>
    <row r="219" customFormat="false" ht="24" hidden="false" customHeight="true" outlineLevel="0" collapsed="false">
      <c r="A219" s="56" t="s">
        <v>14</v>
      </c>
      <c r="B219" s="57" t="s">
        <v>78</v>
      </c>
      <c r="C219" s="57" t="s">
        <v>81</v>
      </c>
      <c r="D219" s="59" t="s">
        <v>84</v>
      </c>
    </row>
    <row r="220" customFormat="false" ht="24" hidden="false" customHeight="true" outlineLevel="0" collapsed="false">
      <c r="A220" s="17" t="s">
        <v>22</v>
      </c>
      <c r="B220" s="34" t="n">
        <v>56.48</v>
      </c>
      <c r="C220" s="34" t="n">
        <v>100</v>
      </c>
      <c r="D220" s="35" t="n">
        <v>56.48</v>
      </c>
    </row>
    <row r="221" customFormat="false" ht="24" hidden="false" customHeight="true" outlineLevel="0" collapsed="false">
      <c r="A221" s="28" t="s">
        <v>23</v>
      </c>
      <c r="B221" s="34" t="n">
        <v>56.48</v>
      </c>
      <c r="C221" s="34" t="n">
        <v>100</v>
      </c>
      <c r="D221" s="35" t="n">
        <v>56.48</v>
      </c>
    </row>
    <row r="222" customFormat="false" ht="24" hidden="false" customHeight="true" outlineLevel="0" collapsed="false">
      <c r="A222" s="33" t="s">
        <v>38</v>
      </c>
      <c r="B222" s="34" t="n">
        <v>56.48</v>
      </c>
      <c r="C222" s="34" t="n">
        <v>100</v>
      </c>
      <c r="D222" s="35" t="n">
        <v>56.48</v>
      </c>
    </row>
    <row r="223" customFormat="false" ht="24" hidden="false" customHeight="true" outlineLevel="0" collapsed="false">
      <c r="A223" s="17" t="s">
        <v>25</v>
      </c>
      <c r="B223" s="18"/>
      <c r="C223" s="18"/>
      <c r="D223" s="27"/>
    </row>
    <row r="224" customFormat="false" ht="24" hidden="false" customHeight="true" outlineLevel="0" collapsed="false">
      <c r="A224" s="28" t="s">
        <v>26</v>
      </c>
      <c r="B224" s="29"/>
      <c r="C224" s="29"/>
      <c r="D224" s="30"/>
    </row>
    <row r="225" customFormat="false" ht="24" hidden="false" customHeight="true" outlineLevel="0" collapsed="false">
      <c r="A225" s="22" t="s">
        <v>27</v>
      </c>
      <c r="B225" s="23"/>
      <c r="C225" s="23"/>
      <c r="D225" s="38"/>
      <c r="H225" s="87"/>
    </row>
    <row r="227" customFormat="false" ht="24" hidden="false" customHeight="true" outlineLevel="0" collapsed="false">
      <c r="A227" s="13" t="s">
        <v>71</v>
      </c>
      <c r="B227" s="13"/>
      <c r="C227" s="13"/>
      <c r="D227" s="13"/>
      <c r="E227" s="13"/>
      <c r="F227" s="13"/>
      <c r="G227" s="87"/>
    </row>
    <row r="228" customFormat="false" ht="24" hidden="false" customHeight="true" outlineLevel="0" collapsed="false">
      <c r="A228" s="56" t="s">
        <v>14</v>
      </c>
      <c r="B228" s="57" t="s">
        <v>93</v>
      </c>
      <c r="C228" s="57" t="s">
        <v>94</v>
      </c>
      <c r="D228" s="57" t="s">
        <v>95</v>
      </c>
      <c r="E228" s="57" t="s">
        <v>96</v>
      </c>
      <c r="F228" s="59" t="s">
        <v>44</v>
      </c>
    </row>
    <row r="229" customFormat="false" ht="24" hidden="false" customHeight="true" outlineLevel="0" collapsed="false">
      <c r="A229" s="17" t="s">
        <v>22</v>
      </c>
      <c r="B229" s="18" t="n">
        <f aca="false">D172</f>
        <v>65.5773</v>
      </c>
      <c r="C229" s="18" t="n">
        <f aca="false">D200</f>
        <v>245.187</v>
      </c>
      <c r="D229" s="18" t="n">
        <f aca="false">D210</f>
        <v>17.32</v>
      </c>
      <c r="E229" s="18" t="n">
        <f aca="false">D220</f>
        <v>56.48</v>
      </c>
      <c r="F229" s="27" t="n">
        <f aca="false">SUM(B229:E229)</f>
        <v>384.5643</v>
      </c>
    </row>
    <row r="230" customFormat="false" ht="24" hidden="false" customHeight="true" outlineLevel="0" collapsed="false">
      <c r="A230" s="28" t="s">
        <v>23</v>
      </c>
      <c r="B230" s="29" t="n">
        <f aca="false">D173</f>
        <v>65.5773</v>
      </c>
      <c r="C230" s="29" t="n">
        <f aca="false">D201</f>
        <v>245.187</v>
      </c>
      <c r="D230" s="29" t="n">
        <f aca="false">D211</f>
        <v>17.32</v>
      </c>
      <c r="E230" s="29" t="n">
        <f aca="false">D221</f>
        <v>56.48</v>
      </c>
      <c r="F230" s="30" t="n">
        <f aca="false">SUM(B230:E230)</f>
        <v>384.5643</v>
      </c>
    </row>
    <row r="231" customFormat="false" ht="24" hidden="false" customHeight="true" outlineLevel="0" collapsed="false">
      <c r="A231" s="33" t="s">
        <v>38</v>
      </c>
      <c r="B231" s="34" t="n">
        <f aca="false">D174</f>
        <v>75.1546</v>
      </c>
      <c r="C231" s="34" t="n">
        <f aca="false">D202</f>
        <v>179.8038</v>
      </c>
      <c r="D231" s="34" t="n">
        <f aca="false">D212</f>
        <v>17.32</v>
      </c>
      <c r="E231" s="34" t="n">
        <f aca="false">D222</f>
        <v>56.48</v>
      </c>
      <c r="F231" s="35" t="n">
        <f aca="false">SUM(B231:E231)</f>
        <v>328.7584</v>
      </c>
    </row>
    <row r="232" customFormat="false" ht="24" hidden="false" customHeight="true" outlineLevel="0" collapsed="false">
      <c r="A232" s="17" t="s">
        <v>25</v>
      </c>
      <c r="B232" s="18" t="n">
        <f aca="false">D175</f>
        <v>105</v>
      </c>
      <c r="C232" s="18" t="n">
        <f aca="false">D203</f>
        <v>122.5935</v>
      </c>
      <c r="D232" s="18" t="n">
        <f aca="false">D213</f>
        <v>0</v>
      </c>
      <c r="E232" s="18" t="n">
        <f aca="false">D223</f>
        <v>0</v>
      </c>
      <c r="F232" s="27" t="n">
        <f aca="false">SUM(B232:E232)</f>
        <v>227.5935</v>
      </c>
    </row>
    <row r="233" customFormat="false" ht="24" hidden="false" customHeight="true" outlineLevel="0" collapsed="false">
      <c r="A233" s="28" t="s">
        <v>26</v>
      </c>
      <c r="B233" s="29" t="n">
        <f aca="false">D176</f>
        <v>105</v>
      </c>
      <c r="C233" s="29" t="n">
        <f aca="false">D204</f>
        <v>122.5935</v>
      </c>
      <c r="D233" s="29" t="n">
        <f aca="false">D214</f>
        <v>0</v>
      </c>
      <c r="E233" s="29" t="n">
        <f aca="false">D224</f>
        <v>0</v>
      </c>
      <c r="F233" s="30" t="n">
        <f aca="false">SUM(B233:E233)</f>
        <v>227.5935</v>
      </c>
    </row>
    <row r="234" customFormat="false" ht="24" hidden="false" customHeight="true" outlineLevel="0" collapsed="false">
      <c r="A234" s="22" t="s">
        <v>27</v>
      </c>
      <c r="B234" s="23" t="n">
        <f aca="false">D177</f>
        <v>154</v>
      </c>
      <c r="C234" s="23" t="n">
        <f aca="false">D205</f>
        <v>179.8038</v>
      </c>
      <c r="D234" s="23" t="n">
        <f aca="false">D215</f>
        <v>0</v>
      </c>
      <c r="E234" s="23" t="n">
        <f aca="false">D225</f>
        <v>0</v>
      </c>
      <c r="F234" s="38" t="n">
        <f aca="false">SUM(B234:E234)</f>
        <v>333.8038</v>
      </c>
      <c r="H234" s="21"/>
    </row>
    <row r="236" customFormat="false" ht="24" hidden="false" customHeight="true" outlineLevel="0" collapsed="false">
      <c r="A236" s="4" t="s">
        <v>45</v>
      </c>
      <c r="B236" s="4"/>
      <c r="C236" s="4"/>
      <c r="D236" s="4"/>
      <c r="E236" s="4"/>
      <c r="F236" s="4"/>
      <c r="G236" s="4"/>
      <c r="H236" s="4"/>
    </row>
    <row r="237" customFormat="false" ht="24" hidden="false" customHeight="true" outlineLevel="0" collapsed="false">
      <c r="A237" s="13" t="s">
        <v>45</v>
      </c>
      <c r="B237" s="13"/>
      <c r="C237" s="13"/>
      <c r="D237" s="13"/>
      <c r="E237" s="13"/>
    </row>
    <row r="238" customFormat="false" ht="24" hidden="false" customHeight="true" outlineLevel="0" collapsed="false">
      <c r="A238" s="56" t="s">
        <v>14</v>
      </c>
      <c r="B238" s="57" t="s">
        <v>97</v>
      </c>
      <c r="C238" s="57" t="s">
        <v>98</v>
      </c>
      <c r="D238" s="57" t="s">
        <v>99</v>
      </c>
      <c r="E238" s="59" t="s">
        <v>44</v>
      </c>
    </row>
    <row r="239" customFormat="false" ht="24" hidden="false" customHeight="true" outlineLevel="0" collapsed="false">
      <c r="A239" s="17" t="s">
        <v>22</v>
      </c>
      <c r="B239" s="18" t="n">
        <f aca="false">E101</f>
        <v>306.621</v>
      </c>
      <c r="C239" s="18" t="n">
        <f aca="false">D142</f>
        <v>693.138672</v>
      </c>
      <c r="D239" s="18" t="n">
        <f aca="false">F229</f>
        <v>384.5643</v>
      </c>
      <c r="E239" s="27" t="n">
        <f aca="false">SUM(B239:D239)</f>
        <v>1384.323972</v>
      </c>
    </row>
    <row r="240" customFormat="false" ht="24" hidden="false" customHeight="true" outlineLevel="0" collapsed="false">
      <c r="A240" s="28" t="s">
        <v>23</v>
      </c>
      <c r="B240" s="29" t="n">
        <f aca="false">E102</f>
        <v>306.621</v>
      </c>
      <c r="C240" s="29" t="n">
        <f aca="false">D143</f>
        <v>693.138672</v>
      </c>
      <c r="D240" s="29" t="n">
        <f aca="false">F230</f>
        <v>384.5643</v>
      </c>
      <c r="E240" s="30" t="n">
        <f aca="false">SUM(B240:D240)</f>
        <v>1384.323972</v>
      </c>
    </row>
    <row r="241" customFormat="false" ht="24" hidden="false" customHeight="true" outlineLevel="0" collapsed="false">
      <c r="A241" s="88" t="s">
        <v>38</v>
      </c>
      <c r="B241" s="23" t="n">
        <f aca="false">E103</f>
        <v>357.7245</v>
      </c>
      <c r="C241" s="23" t="n">
        <f aca="false">D144</f>
        <v>808.661784</v>
      </c>
      <c r="D241" s="23" t="n">
        <f aca="false">F231</f>
        <v>328.7584</v>
      </c>
      <c r="E241" s="38" t="n">
        <f aca="false">SUM(B241:D241)</f>
        <v>1495.144684</v>
      </c>
    </row>
    <row r="242" customFormat="false" ht="24" hidden="false" customHeight="true" outlineLevel="0" collapsed="false">
      <c r="A242" s="89" t="s">
        <v>25</v>
      </c>
      <c r="B242" s="90" t="n">
        <f aca="false">E104</f>
        <v>0</v>
      </c>
      <c r="C242" s="90" t="n">
        <f aca="false">D145</f>
        <v>0</v>
      </c>
      <c r="D242" s="90" t="n">
        <f aca="false">F232</f>
        <v>227.5935</v>
      </c>
      <c r="E242" s="91" t="n">
        <f aca="false">SUM(B242:D242)</f>
        <v>227.5935</v>
      </c>
    </row>
    <row r="243" customFormat="false" ht="24" hidden="false" customHeight="true" outlineLevel="0" collapsed="false">
      <c r="A243" s="28" t="s">
        <v>26</v>
      </c>
      <c r="B243" s="29" t="n">
        <f aca="false">E105</f>
        <v>0</v>
      </c>
      <c r="C243" s="29" t="n">
        <f aca="false">D146</f>
        <v>0</v>
      </c>
      <c r="D243" s="29" t="n">
        <f aca="false">F233</f>
        <v>227.5935</v>
      </c>
      <c r="E243" s="30" t="n">
        <f aca="false">SUM(B243:D243)</f>
        <v>227.5935</v>
      </c>
    </row>
    <row r="244" customFormat="false" ht="24" hidden="false" customHeight="true" outlineLevel="0" collapsed="false">
      <c r="A244" s="22" t="s">
        <v>27</v>
      </c>
      <c r="B244" s="23" t="n">
        <f aca="false">E106</f>
        <v>0</v>
      </c>
      <c r="C244" s="23" t="n">
        <f aca="false">D147</f>
        <v>0</v>
      </c>
      <c r="D244" s="23" t="n">
        <f aca="false">F234</f>
        <v>333.8038</v>
      </c>
      <c r="E244" s="38" t="n">
        <f aca="false">SUM(B244:D244)</f>
        <v>333.8038</v>
      </c>
      <c r="H244" s="21"/>
    </row>
    <row r="246" customFormat="false" ht="24" hidden="false" customHeight="true" outlineLevel="0" collapsed="false">
      <c r="A246" s="40" t="s">
        <v>100</v>
      </c>
      <c r="B246" s="40"/>
      <c r="C246" s="40"/>
      <c r="D246" s="40"/>
      <c r="E246" s="40"/>
      <c r="F246" s="40"/>
      <c r="G246" s="40"/>
      <c r="H246" s="40"/>
    </row>
    <row r="247" customFormat="false" ht="39.2" hidden="false" customHeight="true" outlineLevel="0" collapsed="false">
      <c r="A247" s="3" t="s">
        <v>101</v>
      </c>
      <c r="B247" s="3"/>
      <c r="C247" s="3"/>
      <c r="D247" s="3"/>
      <c r="E247" s="3"/>
      <c r="F247" s="3"/>
      <c r="G247" s="3"/>
      <c r="H247" s="3"/>
    </row>
    <row r="248" customFormat="false" ht="28.9" hidden="false" customHeight="true" outlineLevel="0" collapsed="false">
      <c r="A248" s="92" t="s">
        <v>102</v>
      </c>
      <c r="B248" s="92"/>
    </row>
    <row r="249" customFormat="false" ht="28.9" hidden="false" customHeight="true" outlineLevel="0" collapsed="false">
      <c r="A249" s="43" t="s">
        <v>103</v>
      </c>
      <c r="B249" s="46" t="s">
        <v>16</v>
      </c>
    </row>
    <row r="250" customFormat="false" ht="28.9" hidden="false" customHeight="true" outlineLevel="0" collapsed="false">
      <c r="A250" s="93" t="s">
        <v>104</v>
      </c>
      <c r="B250" s="94" t="n">
        <v>0.5</v>
      </c>
    </row>
    <row r="251" customFormat="false" ht="26.85" hidden="false" customHeight="false" outlineLevel="0" collapsed="false">
      <c r="A251" s="95" t="s">
        <v>105</v>
      </c>
      <c r="B251" s="96" t="n">
        <v>0.225</v>
      </c>
    </row>
    <row r="252" customFormat="false" ht="26.85" hidden="false" customHeight="false" outlineLevel="0" collapsed="false">
      <c r="A252" s="95" t="s">
        <v>106</v>
      </c>
      <c r="B252" s="96" t="n">
        <v>0.275</v>
      </c>
    </row>
    <row r="253" customFormat="false" ht="32.25" hidden="false" customHeight="true" outlineLevel="0" collapsed="false">
      <c r="A253" s="97" t="s">
        <v>107</v>
      </c>
      <c r="B253" s="66" t="n">
        <v>0.01</v>
      </c>
    </row>
    <row r="254" customFormat="false" ht="30" hidden="false" customHeight="true" outlineLevel="0" collapsed="false">
      <c r="A254" s="98" t="s">
        <v>108</v>
      </c>
      <c r="B254" s="99" t="n">
        <v>0.49</v>
      </c>
      <c r="C254" s="31"/>
      <c r="D254" s="32"/>
      <c r="E254" s="32"/>
    </row>
    <row r="255" customFormat="false" ht="24" hidden="false" customHeight="true" outlineLevel="0" collapsed="false">
      <c r="A255" s="43" t="s">
        <v>67</v>
      </c>
      <c r="B255" s="100" t="n">
        <f aca="false">SUM(B251:B254)</f>
        <v>1</v>
      </c>
      <c r="H255" s="21"/>
    </row>
    <row r="256" customFormat="false" ht="27.95" hidden="false" customHeight="true" outlineLevel="0" collapsed="false"/>
    <row r="257" customFormat="false" ht="24" hidden="false" customHeight="true" outlineLevel="0" collapsed="false">
      <c r="A257" s="5" t="s">
        <v>109</v>
      </c>
      <c r="B257" s="5"/>
      <c r="C257" s="5"/>
      <c r="D257" s="5"/>
      <c r="E257" s="5"/>
      <c r="F257" s="5"/>
      <c r="G257" s="5"/>
      <c r="H257" s="5"/>
    </row>
    <row r="258" customFormat="false" ht="92.45" hidden="false" customHeight="true" outlineLevel="0" collapsed="false">
      <c r="A258" s="3" t="s">
        <v>110</v>
      </c>
      <c r="B258" s="3"/>
      <c r="C258" s="3"/>
      <c r="D258" s="3"/>
      <c r="E258" s="3"/>
      <c r="F258" s="3"/>
      <c r="G258" s="3"/>
      <c r="H258" s="3"/>
    </row>
    <row r="259" customFormat="false" ht="24" hidden="false" customHeight="true" outlineLevel="0" collapsed="false">
      <c r="A259" s="13" t="s">
        <v>111</v>
      </c>
      <c r="B259" s="13"/>
      <c r="C259" s="13"/>
      <c r="D259" s="13"/>
    </row>
    <row r="260" customFormat="false" ht="30" hidden="false" customHeight="true" outlineLevel="0" collapsed="false">
      <c r="A260" s="56" t="s">
        <v>14</v>
      </c>
      <c r="B260" s="57" t="s">
        <v>15</v>
      </c>
      <c r="C260" s="58" t="s">
        <v>48</v>
      </c>
      <c r="D260" s="59" t="s">
        <v>21</v>
      </c>
    </row>
    <row r="261" customFormat="false" ht="24" hidden="false" customHeight="true" outlineLevel="0" collapsed="false">
      <c r="A261" s="17" t="s">
        <v>22</v>
      </c>
      <c r="B261" s="18" t="n">
        <f aca="false">G62+(E239-D124)</f>
        <v>2418.77562</v>
      </c>
      <c r="C261" s="47" t="n">
        <v>12</v>
      </c>
      <c r="D261" s="27" t="n">
        <f aca="false">B261/C261</f>
        <v>201.564635</v>
      </c>
    </row>
    <row r="262" customFormat="false" ht="24" hidden="false" customHeight="true" outlineLevel="0" collapsed="false">
      <c r="A262" s="28" t="s">
        <v>23</v>
      </c>
      <c r="B262" s="29" t="n">
        <f aca="false">G63+(E240-D125)</f>
        <v>2418.77562</v>
      </c>
      <c r="C262" s="8" t="n">
        <f aca="false">C261</f>
        <v>12</v>
      </c>
      <c r="D262" s="30" t="n">
        <f aca="false">B262/C262</f>
        <v>201.564635</v>
      </c>
    </row>
    <row r="263" customFormat="false" ht="24" hidden="false" customHeight="true" outlineLevel="0" collapsed="false">
      <c r="A263" s="33" t="s">
        <v>38</v>
      </c>
      <c r="B263" s="34" t="n">
        <f aca="false">G64+(E241-D126)</f>
        <v>2702.00494</v>
      </c>
      <c r="C263" s="50" t="n">
        <f aca="false">C262</f>
        <v>12</v>
      </c>
      <c r="D263" s="35" t="n">
        <f aca="false">B263/C263</f>
        <v>225.167078333333</v>
      </c>
    </row>
    <row r="264" customFormat="false" ht="24" hidden="false" customHeight="true" outlineLevel="0" collapsed="false">
      <c r="A264" s="17" t="s">
        <v>25</v>
      </c>
      <c r="B264" s="18" t="n">
        <f aca="false">G65+(E242-D127)</f>
        <v>227.5935</v>
      </c>
      <c r="C264" s="47" t="n">
        <f aca="false">C263</f>
        <v>12</v>
      </c>
      <c r="D264" s="27" t="n">
        <f aca="false">B264/C264</f>
        <v>18.966125</v>
      </c>
    </row>
    <row r="265" customFormat="false" ht="24" hidden="false" customHeight="true" outlineLevel="0" collapsed="false">
      <c r="A265" s="28" t="s">
        <v>26</v>
      </c>
      <c r="B265" s="29" t="n">
        <f aca="false">G66+(E243-D128)</f>
        <v>227.5935</v>
      </c>
      <c r="C265" s="8" t="n">
        <f aca="false">C264</f>
        <v>12</v>
      </c>
      <c r="D265" s="30" t="n">
        <f aca="false">B265/C265</f>
        <v>18.966125</v>
      </c>
    </row>
    <row r="266" customFormat="false" ht="33" hidden="false" customHeight="true" outlineLevel="0" collapsed="false">
      <c r="A266" s="22" t="s">
        <v>27</v>
      </c>
      <c r="B266" s="23" t="n">
        <f aca="false">G67+(E244-D129)</f>
        <v>333.8038</v>
      </c>
      <c r="C266" s="52" t="n">
        <f aca="false">C265</f>
        <v>12</v>
      </c>
      <c r="D266" s="38" t="n">
        <f aca="false">B266/C266</f>
        <v>27.8169833333333</v>
      </c>
    </row>
    <row r="267" customFormat="false" ht="24.2" hidden="false" customHeight="true" outlineLevel="0" collapsed="false"/>
    <row r="268" customFormat="false" ht="25.5" hidden="false" customHeight="true" outlineLevel="0" collapsed="false">
      <c r="A268" s="54" t="s">
        <v>112</v>
      </c>
      <c r="B268" s="54"/>
      <c r="C268" s="54"/>
      <c r="D268" s="54"/>
      <c r="E268" s="101"/>
    </row>
    <row r="269" customFormat="false" ht="28.5" hidden="false" customHeight="true" outlineLevel="0" collapsed="false">
      <c r="A269" s="56" t="s">
        <v>14</v>
      </c>
      <c r="B269" s="57" t="s">
        <v>15</v>
      </c>
      <c r="C269" s="102" t="s">
        <v>113</v>
      </c>
      <c r="D269" s="59" t="s">
        <v>21</v>
      </c>
    </row>
    <row r="270" customFormat="false" ht="24" hidden="false" customHeight="true" outlineLevel="0" collapsed="false">
      <c r="A270" s="17" t="s">
        <v>22</v>
      </c>
      <c r="B270" s="18" t="n">
        <f aca="false">D133</f>
        <v>150.68232</v>
      </c>
      <c r="C270" s="26" t="n">
        <v>0.4</v>
      </c>
      <c r="D270" s="27" t="n">
        <f aca="false">B270*C270</f>
        <v>60.272928</v>
      </c>
    </row>
    <row r="271" customFormat="false" ht="24" hidden="false" customHeight="true" outlineLevel="0" collapsed="false">
      <c r="A271" s="28" t="s">
        <v>23</v>
      </c>
      <c r="B271" s="29" t="n">
        <f aca="false">D134</f>
        <v>150.68232</v>
      </c>
      <c r="C271" s="36" t="n">
        <f aca="false">C270</f>
        <v>0.4</v>
      </c>
      <c r="D271" s="30" t="n">
        <f aca="false">B271*C271</f>
        <v>60.272928</v>
      </c>
    </row>
    <row r="272" customFormat="false" ht="24" hidden="false" customHeight="true" outlineLevel="0" collapsed="false">
      <c r="A272" s="33" t="s">
        <v>38</v>
      </c>
      <c r="B272" s="34" t="n">
        <f aca="false">D135</f>
        <v>175.79604</v>
      </c>
      <c r="C272" s="80" t="n">
        <f aca="false">C270</f>
        <v>0.4</v>
      </c>
      <c r="D272" s="35" t="n">
        <f aca="false">B272*C272</f>
        <v>70.318416</v>
      </c>
    </row>
    <row r="273" customFormat="false" ht="24" hidden="false" customHeight="true" outlineLevel="0" collapsed="false">
      <c r="A273" s="17" t="s">
        <v>25</v>
      </c>
      <c r="B273" s="18" t="n">
        <f aca="false">D136</f>
        <v>0</v>
      </c>
      <c r="C273" s="26" t="n">
        <f aca="false">C270</f>
        <v>0.4</v>
      </c>
      <c r="D273" s="27" t="n">
        <f aca="false">B273*C273</f>
        <v>0</v>
      </c>
    </row>
    <row r="274" customFormat="false" ht="24" hidden="false" customHeight="true" outlineLevel="0" collapsed="false">
      <c r="A274" s="28" t="s">
        <v>26</v>
      </c>
      <c r="B274" s="29" t="n">
        <f aca="false">D137</f>
        <v>0</v>
      </c>
      <c r="C274" s="36" t="n">
        <f aca="false">C270</f>
        <v>0.4</v>
      </c>
      <c r="D274" s="30" t="n">
        <f aca="false">B274*C274</f>
        <v>0</v>
      </c>
    </row>
    <row r="275" customFormat="false" ht="24" hidden="false" customHeight="true" outlineLevel="0" collapsed="false">
      <c r="A275" s="22" t="s">
        <v>27</v>
      </c>
      <c r="B275" s="23" t="n">
        <f aca="false">D138</f>
        <v>0</v>
      </c>
      <c r="C275" s="37" t="n">
        <f aca="false">C270</f>
        <v>0.4</v>
      </c>
      <c r="D275" s="38" t="n">
        <f aca="false">B275*C275</f>
        <v>0</v>
      </c>
    </row>
    <row r="277" customFormat="false" ht="24" hidden="false" customHeight="true" outlineLevel="0" collapsed="false">
      <c r="A277" s="13" t="s">
        <v>114</v>
      </c>
      <c r="B277" s="13"/>
      <c r="C277" s="13"/>
      <c r="D277" s="13"/>
    </row>
    <row r="278" customFormat="false" ht="24" hidden="false" customHeight="true" outlineLevel="0" collapsed="false">
      <c r="A278" s="56" t="s">
        <v>14</v>
      </c>
      <c r="B278" s="57" t="s">
        <v>15</v>
      </c>
      <c r="C278" s="57" t="s">
        <v>16</v>
      </c>
      <c r="D278" s="59" t="s">
        <v>21</v>
      </c>
    </row>
    <row r="279" customFormat="false" ht="24" hidden="false" customHeight="true" outlineLevel="0" collapsed="false">
      <c r="A279" s="17" t="s">
        <v>22</v>
      </c>
      <c r="B279" s="18" t="n">
        <f aca="false">D261+D270</f>
        <v>261.837563</v>
      </c>
      <c r="C279" s="60" t="n">
        <f aca="false">$B$251</f>
        <v>0.225</v>
      </c>
      <c r="D279" s="27" t="n">
        <f aca="false">B279*C279</f>
        <v>58.913451675</v>
      </c>
    </row>
    <row r="280" customFormat="false" ht="24" hidden="false" customHeight="true" outlineLevel="0" collapsed="false">
      <c r="A280" s="28" t="s">
        <v>23</v>
      </c>
      <c r="B280" s="29" t="n">
        <f aca="false">D262+D271</f>
        <v>261.837563</v>
      </c>
      <c r="C280" s="61" t="n">
        <f aca="false">$B$251</f>
        <v>0.225</v>
      </c>
      <c r="D280" s="30" t="n">
        <f aca="false">B280*C280</f>
        <v>58.913451675</v>
      </c>
    </row>
    <row r="281" customFormat="false" ht="24" hidden="false" customHeight="true" outlineLevel="0" collapsed="false">
      <c r="A281" s="33" t="s">
        <v>38</v>
      </c>
      <c r="B281" s="34" t="n">
        <f aca="false">D263+D272</f>
        <v>295.485494333333</v>
      </c>
      <c r="C281" s="62" t="n">
        <f aca="false">$B$251</f>
        <v>0.225</v>
      </c>
      <c r="D281" s="35" t="n">
        <f aca="false">B281*C281</f>
        <v>66.484236225</v>
      </c>
    </row>
    <row r="282" customFormat="false" ht="24" hidden="false" customHeight="true" outlineLevel="0" collapsed="false">
      <c r="A282" s="17" t="s">
        <v>25</v>
      </c>
      <c r="B282" s="18" t="n">
        <f aca="false">D264+D273</f>
        <v>18.966125</v>
      </c>
      <c r="C282" s="60" t="n">
        <f aca="false">$B$251</f>
        <v>0.225</v>
      </c>
      <c r="D282" s="27" t="n">
        <f aca="false">B282*C282</f>
        <v>4.267378125</v>
      </c>
    </row>
    <row r="283" customFormat="false" ht="24" hidden="false" customHeight="true" outlineLevel="0" collapsed="false">
      <c r="A283" s="28" t="s">
        <v>26</v>
      </c>
      <c r="B283" s="29" t="n">
        <f aca="false">D265+D274</f>
        <v>18.966125</v>
      </c>
      <c r="C283" s="61" t="n">
        <f aca="false">$B$251</f>
        <v>0.225</v>
      </c>
      <c r="D283" s="30" t="n">
        <f aca="false">B283*C283</f>
        <v>4.267378125</v>
      </c>
    </row>
    <row r="284" customFormat="false" ht="24" hidden="false" customHeight="true" outlineLevel="0" collapsed="false">
      <c r="A284" s="22" t="s">
        <v>27</v>
      </c>
      <c r="B284" s="23" t="n">
        <f aca="false">D266+D275</f>
        <v>27.8169833333333</v>
      </c>
      <c r="C284" s="41" t="n">
        <f aca="false">$B$251</f>
        <v>0.225</v>
      </c>
      <c r="D284" s="38" t="n">
        <f aca="false">B284*C284</f>
        <v>6.25882125</v>
      </c>
      <c r="H284" s="21"/>
    </row>
    <row r="286" customFormat="false" ht="24" hidden="false" customHeight="true" outlineLevel="0" collapsed="false">
      <c r="A286" s="5" t="s">
        <v>115</v>
      </c>
      <c r="B286" s="5"/>
      <c r="C286" s="5"/>
      <c r="D286" s="5"/>
      <c r="E286" s="5"/>
      <c r="F286" s="5"/>
      <c r="G286" s="5"/>
      <c r="H286" s="5"/>
    </row>
    <row r="287" customFormat="false" ht="89.65" hidden="false" customHeight="true" outlineLevel="0" collapsed="false">
      <c r="A287" s="3" t="s">
        <v>116</v>
      </c>
      <c r="B287" s="3"/>
      <c r="C287" s="3"/>
      <c r="D287" s="3"/>
      <c r="E287" s="3"/>
      <c r="F287" s="3"/>
      <c r="G287" s="3"/>
      <c r="H287" s="3"/>
    </row>
    <row r="288" customFormat="false" ht="24" hidden="false" customHeight="true" outlineLevel="0" collapsed="false">
      <c r="A288" s="13" t="s">
        <v>117</v>
      </c>
      <c r="B288" s="13"/>
      <c r="C288" s="13"/>
      <c r="D288" s="13"/>
    </row>
    <row r="289" customFormat="false" ht="33" hidden="false" customHeight="true" outlineLevel="0" collapsed="false">
      <c r="A289" s="56" t="s">
        <v>14</v>
      </c>
      <c r="B289" s="57" t="s">
        <v>15</v>
      </c>
      <c r="C289" s="58" t="s">
        <v>48</v>
      </c>
      <c r="D289" s="59" t="s">
        <v>21</v>
      </c>
    </row>
    <row r="290" customFormat="false" ht="24" hidden="false" customHeight="true" outlineLevel="0" collapsed="false">
      <c r="A290" s="17" t="s">
        <v>22</v>
      </c>
      <c r="B290" s="18" t="n">
        <f aca="false">G62+E239</f>
        <v>2961.231972</v>
      </c>
      <c r="C290" s="47" t="n">
        <v>12</v>
      </c>
      <c r="D290" s="27" t="n">
        <f aca="false">B290/C290</f>
        <v>246.769331</v>
      </c>
    </row>
    <row r="291" customFormat="false" ht="24" hidden="false" customHeight="true" outlineLevel="0" collapsed="false">
      <c r="A291" s="28" t="s">
        <v>23</v>
      </c>
      <c r="B291" s="29" t="n">
        <f aca="false">G63+E240</f>
        <v>2961.231972</v>
      </c>
      <c r="C291" s="8" t="n">
        <v>12</v>
      </c>
      <c r="D291" s="30" t="n">
        <f aca="false">B291/C291</f>
        <v>246.769331</v>
      </c>
    </row>
    <row r="292" customFormat="false" ht="24" hidden="false" customHeight="true" outlineLevel="0" collapsed="false">
      <c r="A292" s="33" t="s">
        <v>38</v>
      </c>
      <c r="B292" s="34" t="n">
        <f aca="false">G64+E241</f>
        <v>3334.870684</v>
      </c>
      <c r="C292" s="50" t="n">
        <v>12</v>
      </c>
      <c r="D292" s="35" t="n">
        <f aca="false">B292/C292</f>
        <v>277.905890333333</v>
      </c>
    </row>
    <row r="293" customFormat="false" ht="24" hidden="false" customHeight="true" outlineLevel="0" collapsed="false">
      <c r="A293" s="17" t="s">
        <v>25</v>
      </c>
      <c r="B293" s="18" t="n">
        <f aca="false">G65+E242</f>
        <v>227.5935</v>
      </c>
      <c r="C293" s="47" t="n">
        <v>12</v>
      </c>
      <c r="D293" s="27" t="n">
        <f aca="false">B293/C293</f>
        <v>18.966125</v>
      </c>
    </row>
    <row r="294" customFormat="false" ht="24" hidden="false" customHeight="true" outlineLevel="0" collapsed="false">
      <c r="A294" s="28" t="s">
        <v>26</v>
      </c>
      <c r="B294" s="29" t="n">
        <f aca="false">G66+E243</f>
        <v>227.5935</v>
      </c>
      <c r="C294" s="8" t="n">
        <v>12</v>
      </c>
      <c r="D294" s="30" t="n">
        <f aca="false">B294/C294</f>
        <v>18.966125</v>
      </c>
    </row>
    <row r="295" customFormat="false" ht="36.75" hidden="false" customHeight="true" outlineLevel="0" collapsed="false">
      <c r="A295" s="22" t="s">
        <v>27</v>
      </c>
      <c r="B295" s="23" t="n">
        <f aca="false">G67+E244</f>
        <v>333.8038</v>
      </c>
      <c r="C295" s="52" t="n">
        <v>12</v>
      </c>
      <c r="D295" s="38" t="n">
        <f aca="false">B295/C295</f>
        <v>27.8169833333333</v>
      </c>
    </row>
    <row r="296" customFormat="false" ht="25.15" hidden="false" customHeight="true" outlineLevel="0" collapsed="false"/>
    <row r="297" customFormat="false" ht="31.5" hidden="false" customHeight="true" outlineLevel="0" collapsed="false">
      <c r="A297" s="54" t="s">
        <v>118</v>
      </c>
      <c r="B297" s="54"/>
      <c r="C297" s="54"/>
      <c r="D297" s="54"/>
    </row>
    <row r="298" customFormat="false" ht="34.5" hidden="false" customHeight="true" outlineLevel="0" collapsed="false">
      <c r="A298" s="56" t="s">
        <v>14</v>
      </c>
      <c r="B298" s="57" t="s">
        <v>15</v>
      </c>
      <c r="C298" s="102" t="s">
        <v>113</v>
      </c>
      <c r="D298" s="59" t="s">
        <v>21</v>
      </c>
    </row>
    <row r="299" customFormat="false" ht="24" hidden="false" customHeight="true" outlineLevel="0" collapsed="false">
      <c r="A299" s="17" t="s">
        <v>22</v>
      </c>
      <c r="B299" s="18" t="n">
        <f aca="false">D133</f>
        <v>150.68232</v>
      </c>
      <c r="C299" s="26" t="n">
        <f aca="false">C270</f>
        <v>0.4</v>
      </c>
      <c r="D299" s="27" t="n">
        <f aca="false">B299*C299</f>
        <v>60.272928</v>
      </c>
    </row>
    <row r="300" customFormat="false" ht="24" hidden="false" customHeight="true" outlineLevel="0" collapsed="false">
      <c r="A300" s="28" t="s">
        <v>23</v>
      </c>
      <c r="B300" s="29" t="n">
        <f aca="false">D134</f>
        <v>150.68232</v>
      </c>
      <c r="C300" s="36" t="n">
        <f aca="false">C299</f>
        <v>0.4</v>
      </c>
      <c r="D300" s="30" t="n">
        <f aca="false">B300*C300</f>
        <v>60.272928</v>
      </c>
    </row>
    <row r="301" customFormat="false" ht="24" hidden="false" customHeight="true" outlineLevel="0" collapsed="false">
      <c r="A301" s="33" t="s">
        <v>38</v>
      </c>
      <c r="B301" s="34" t="n">
        <f aca="false">D135</f>
        <v>175.79604</v>
      </c>
      <c r="C301" s="80" t="n">
        <f aca="false">C299</f>
        <v>0.4</v>
      </c>
      <c r="D301" s="35" t="n">
        <f aca="false">B301*C301</f>
        <v>70.318416</v>
      </c>
    </row>
    <row r="302" customFormat="false" ht="24" hidden="false" customHeight="true" outlineLevel="0" collapsed="false">
      <c r="A302" s="17" t="s">
        <v>25</v>
      </c>
      <c r="B302" s="18" t="n">
        <f aca="false">D136</f>
        <v>0</v>
      </c>
      <c r="C302" s="26" t="n">
        <f aca="false">C299</f>
        <v>0.4</v>
      </c>
      <c r="D302" s="27" t="n">
        <f aca="false">B302*C302</f>
        <v>0</v>
      </c>
    </row>
    <row r="303" customFormat="false" ht="24" hidden="false" customHeight="true" outlineLevel="0" collapsed="false">
      <c r="A303" s="28" t="s">
        <v>26</v>
      </c>
      <c r="B303" s="29" t="n">
        <f aca="false">D137</f>
        <v>0</v>
      </c>
      <c r="C303" s="36" t="n">
        <f aca="false">C299</f>
        <v>0.4</v>
      </c>
      <c r="D303" s="30" t="n">
        <f aca="false">B303*C303</f>
        <v>0</v>
      </c>
    </row>
    <row r="304" customFormat="false" ht="24" hidden="false" customHeight="true" outlineLevel="0" collapsed="false">
      <c r="A304" s="22" t="s">
        <v>27</v>
      </c>
      <c r="B304" s="23" t="n">
        <f aca="false">D138</f>
        <v>0</v>
      </c>
      <c r="C304" s="37" t="n">
        <f aca="false">C299</f>
        <v>0.4</v>
      </c>
      <c r="D304" s="38" t="n">
        <f aca="false">B304*C304</f>
        <v>0</v>
      </c>
    </row>
    <row r="306" customFormat="false" ht="24" hidden="false" customHeight="true" outlineLevel="0" collapsed="false">
      <c r="A306" s="13" t="s">
        <v>119</v>
      </c>
      <c r="B306" s="13"/>
      <c r="C306" s="13"/>
      <c r="D306" s="13"/>
    </row>
    <row r="307" customFormat="false" ht="24" hidden="false" customHeight="true" outlineLevel="0" collapsed="false">
      <c r="A307" s="56" t="s">
        <v>14</v>
      </c>
      <c r="B307" s="57" t="s">
        <v>15</v>
      </c>
      <c r="C307" s="57" t="s">
        <v>16</v>
      </c>
      <c r="D307" s="59" t="s">
        <v>21</v>
      </c>
    </row>
    <row r="308" customFormat="false" ht="24" hidden="false" customHeight="true" outlineLevel="0" collapsed="false">
      <c r="A308" s="17" t="s">
        <v>22</v>
      </c>
      <c r="B308" s="18" t="n">
        <f aca="false">D290+D299</f>
        <v>307.042259</v>
      </c>
      <c r="C308" s="60" t="n">
        <f aca="false">$B$252</f>
        <v>0.275</v>
      </c>
      <c r="D308" s="27" t="n">
        <f aca="false">B308*C308</f>
        <v>84.436621225</v>
      </c>
    </row>
    <row r="309" customFormat="false" ht="24" hidden="false" customHeight="true" outlineLevel="0" collapsed="false">
      <c r="A309" s="28" t="s">
        <v>23</v>
      </c>
      <c r="B309" s="29" t="n">
        <f aca="false">D291+D300</f>
        <v>307.042259</v>
      </c>
      <c r="C309" s="61" t="n">
        <f aca="false">$B$252</f>
        <v>0.275</v>
      </c>
      <c r="D309" s="30" t="n">
        <f aca="false">B309*C309</f>
        <v>84.436621225</v>
      </c>
    </row>
    <row r="310" customFormat="false" ht="24" hidden="false" customHeight="true" outlineLevel="0" collapsed="false">
      <c r="A310" s="22" t="s">
        <v>38</v>
      </c>
      <c r="B310" s="23" t="n">
        <f aca="false">D292+D301</f>
        <v>348.224306333333</v>
      </c>
      <c r="C310" s="41" t="n">
        <f aca="false">$B$252</f>
        <v>0.275</v>
      </c>
      <c r="D310" s="38" t="n">
        <f aca="false">B310*C310</f>
        <v>95.7616842416667</v>
      </c>
    </row>
    <row r="311" customFormat="false" ht="24" hidden="false" customHeight="true" outlineLevel="0" collapsed="false">
      <c r="A311" s="17" t="s">
        <v>25</v>
      </c>
      <c r="B311" s="18" t="n">
        <f aca="false">D293+D302</f>
        <v>18.966125</v>
      </c>
      <c r="C311" s="60" t="n">
        <f aca="false">$B$252</f>
        <v>0.275</v>
      </c>
      <c r="D311" s="27" t="n">
        <f aca="false">B311*C311</f>
        <v>5.215684375</v>
      </c>
    </row>
    <row r="312" customFormat="false" ht="24" hidden="false" customHeight="true" outlineLevel="0" collapsed="false">
      <c r="A312" s="28" t="s">
        <v>26</v>
      </c>
      <c r="B312" s="29" t="n">
        <f aca="false">D294+D303</f>
        <v>18.966125</v>
      </c>
      <c r="C312" s="61" t="n">
        <f aca="false">$B$252</f>
        <v>0.275</v>
      </c>
      <c r="D312" s="30" t="n">
        <f aca="false">B312*C312</f>
        <v>5.215684375</v>
      </c>
    </row>
    <row r="313" customFormat="false" ht="24" hidden="false" customHeight="true" outlineLevel="0" collapsed="false">
      <c r="A313" s="22" t="s">
        <v>27</v>
      </c>
      <c r="B313" s="23" t="n">
        <f aca="false">D295+D304</f>
        <v>27.8169833333333</v>
      </c>
      <c r="C313" s="41" t="n">
        <f aca="false">$B$252</f>
        <v>0.275</v>
      </c>
      <c r="D313" s="38" t="n">
        <f aca="false">B313*C313</f>
        <v>7.64967041666667</v>
      </c>
      <c r="H313" s="21"/>
    </row>
    <row r="315" customFormat="false" ht="24" hidden="false" customHeight="true" outlineLevel="0" collapsed="false">
      <c r="A315" s="5" t="s">
        <v>120</v>
      </c>
      <c r="B315" s="5"/>
      <c r="C315" s="5"/>
      <c r="D315" s="5"/>
      <c r="E315" s="5"/>
      <c r="F315" s="5"/>
      <c r="G315" s="5"/>
      <c r="H315" s="5"/>
    </row>
    <row r="316" customFormat="false" ht="75" hidden="false" customHeight="true" outlineLevel="0" collapsed="false">
      <c r="A316" s="103" t="s">
        <v>121</v>
      </c>
      <c r="B316" s="103"/>
      <c r="C316" s="103"/>
      <c r="D316" s="103"/>
      <c r="E316" s="103"/>
      <c r="F316" s="103"/>
      <c r="G316" s="103"/>
      <c r="H316" s="103"/>
    </row>
    <row r="317" customFormat="false" ht="24" hidden="false" customHeight="true" outlineLevel="0" collapsed="false">
      <c r="A317" s="13" t="s">
        <v>122</v>
      </c>
      <c r="B317" s="13"/>
      <c r="C317" s="13"/>
      <c r="D317" s="13"/>
      <c r="E317" s="13"/>
    </row>
    <row r="318" customFormat="false" ht="46.5" hidden="false" customHeight="true" outlineLevel="0" collapsed="false">
      <c r="A318" s="56" t="s">
        <v>14</v>
      </c>
      <c r="B318" s="58" t="s">
        <v>123</v>
      </c>
      <c r="C318" s="58" t="s">
        <v>124</v>
      </c>
      <c r="D318" s="58" t="s">
        <v>125</v>
      </c>
      <c r="E318" s="59" t="s">
        <v>21</v>
      </c>
    </row>
    <row r="319" customFormat="false" ht="24" hidden="false" customHeight="true" outlineLevel="0" collapsed="false">
      <c r="A319" s="17" t="s">
        <v>22</v>
      </c>
      <c r="B319" s="104" t="n">
        <f aca="false">-D74</f>
        <v>-131.409</v>
      </c>
      <c r="C319" s="104" t="n">
        <f aca="false">-D83</f>
        <v>-131.409</v>
      </c>
      <c r="D319" s="104" t="n">
        <f aca="false">-E92</f>
        <v>-43.803</v>
      </c>
      <c r="E319" s="105" t="n">
        <f aca="false">SUM(B319:D319)</f>
        <v>-306.621</v>
      </c>
    </row>
    <row r="320" customFormat="false" ht="24" hidden="false" customHeight="true" outlineLevel="0" collapsed="false">
      <c r="A320" s="28" t="s">
        <v>23</v>
      </c>
      <c r="B320" s="106" t="n">
        <f aca="false">-D75</f>
        <v>-131.409</v>
      </c>
      <c r="C320" s="106" t="n">
        <f aca="false">-D84</f>
        <v>-131.409</v>
      </c>
      <c r="D320" s="106" t="n">
        <f aca="false">-E93</f>
        <v>-43.803</v>
      </c>
      <c r="E320" s="107" t="n">
        <f aca="false">SUM(B320:D320)</f>
        <v>-306.621</v>
      </c>
    </row>
    <row r="321" customFormat="false" ht="24" hidden="false" customHeight="true" outlineLevel="0" collapsed="false">
      <c r="A321" s="33" t="s">
        <v>38</v>
      </c>
      <c r="B321" s="108" t="n">
        <f aca="false">-D76</f>
        <v>-153.3105</v>
      </c>
      <c r="C321" s="108" t="n">
        <f aca="false">-D85</f>
        <v>-153.3105</v>
      </c>
      <c r="D321" s="108" t="n">
        <f aca="false">-E94</f>
        <v>-51.1035</v>
      </c>
      <c r="E321" s="109" t="n">
        <f aca="false">SUM(B321:D321)</f>
        <v>-357.7245</v>
      </c>
    </row>
    <row r="322" customFormat="false" ht="24" hidden="false" customHeight="true" outlineLevel="0" collapsed="false">
      <c r="A322" s="17" t="s">
        <v>25</v>
      </c>
      <c r="B322" s="104" t="n">
        <f aca="false">-D77</f>
        <v>-0</v>
      </c>
      <c r="C322" s="104" t="n">
        <f aca="false">-D86</f>
        <v>-0</v>
      </c>
      <c r="D322" s="104" t="n">
        <f aca="false">-E95</f>
        <v>-0</v>
      </c>
      <c r="E322" s="105" t="n">
        <f aca="false">SUM(B322:D322)</f>
        <v>0</v>
      </c>
    </row>
    <row r="323" customFormat="false" ht="24" hidden="false" customHeight="true" outlineLevel="0" collapsed="false">
      <c r="A323" s="28" t="s">
        <v>26</v>
      </c>
      <c r="B323" s="106" t="n">
        <f aca="false">-D78</f>
        <v>-0</v>
      </c>
      <c r="C323" s="106" t="n">
        <f aca="false">-D87</f>
        <v>-0</v>
      </c>
      <c r="D323" s="106" t="n">
        <f aca="false">-E96</f>
        <v>-0</v>
      </c>
      <c r="E323" s="107" t="n">
        <f aca="false">SUM(B323:D323)</f>
        <v>0</v>
      </c>
    </row>
    <row r="324" customFormat="false" ht="24" hidden="false" customHeight="true" outlineLevel="0" collapsed="false">
      <c r="A324" s="22" t="s">
        <v>27</v>
      </c>
      <c r="B324" s="110" t="n">
        <f aca="false">-D79</f>
        <v>-0</v>
      </c>
      <c r="C324" s="110" t="n">
        <f aca="false">-D88</f>
        <v>-0</v>
      </c>
      <c r="D324" s="110" t="n">
        <f aca="false">-E97</f>
        <v>-0</v>
      </c>
      <c r="E324" s="111" t="n">
        <f aca="false">SUM(B324:D324)</f>
        <v>0</v>
      </c>
    </row>
    <row r="326" customFormat="false" ht="24" hidden="false" customHeight="true" outlineLevel="0" collapsed="false">
      <c r="A326" s="13" t="s">
        <v>126</v>
      </c>
      <c r="B326" s="13"/>
      <c r="C326" s="13"/>
      <c r="D326" s="13"/>
    </row>
    <row r="327" customFormat="false" ht="24" hidden="false" customHeight="true" outlineLevel="0" collapsed="false">
      <c r="A327" s="56" t="s">
        <v>14</v>
      </c>
      <c r="B327" s="57" t="s">
        <v>30</v>
      </c>
      <c r="C327" s="57" t="s">
        <v>16</v>
      </c>
      <c r="D327" s="59" t="s">
        <v>21</v>
      </c>
    </row>
    <row r="328" customFormat="false" ht="24" hidden="false" customHeight="true" outlineLevel="0" collapsed="false">
      <c r="A328" s="17" t="s">
        <v>22</v>
      </c>
      <c r="B328" s="104" t="n">
        <f aca="false">E319</f>
        <v>-306.621</v>
      </c>
      <c r="C328" s="60" t="n">
        <f aca="false">$B$253</f>
        <v>0.01</v>
      </c>
      <c r="D328" s="105" t="n">
        <f aca="false">B328*C328</f>
        <v>-3.06621</v>
      </c>
    </row>
    <row r="329" customFormat="false" ht="24" hidden="false" customHeight="true" outlineLevel="0" collapsed="false">
      <c r="A329" s="28" t="s">
        <v>23</v>
      </c>
      <c r="B329" s="106" t="n">
        <f aca="false">E320</f>
        <v>-306.621</v>
      </c>
      <c r="C329" s="61" t="n">
        <f aca="false">$B$253</f>
        <v>0.01</v>
      </c>
      <c r="D329" s="107" t="n">
        <f aca="false">B329*C329</f>
        <v>-3.06621</v>
      </c>
    </row>
    <row r="330" customFormat="false" ht="24" hidden="false" customHeight="true" outlineLevel="0" collapsed="false">
      <c r="A330" s="22" t="s">
        <v>38</v>
      </c>
      <c r="B330" s="110" t="n">
        <f aca="false">E321</f>
        <v>-357.7245</v>
      </c>
      <c r="C330" s="41" t="n">
        <f aca="false">$B$253</f>
        <v>0.01</v>
      </c>
      <c r="D330" s="111" t="n">
        <f aca="false">B330*C330</f>
        <v>-3.577245</v>
      </c>
    </row>
    <row r="331" customFormat="false" ht="24" hidden="false" customHeight="true" outlineLevel="0" collapsed="false">
      <c r="A331" s="17" t="s">
        <v>25</v>
      </c>
      <c r="B331" s="104" t="n">
        <f aca="false">E322</f>
        <v>0</v>
      </c>
      <c r="C331" s="60" t="n">
        <f aca="false">$B$253</f>
        <v>0.01</v>
      </c>
      <c r="D331" s="105" t="n">
        <f aca="false">B331*C331</f>
        <v>0</v>
      </c>
    </row>
    <row r="332" customFormat="false" ht="24" hidden="false" customHeight="true" outlineLevel="0" collapsed="false">
      <c r="A332" s="28" t="s">
        <v>26</v>
      </c>
      <c r="B332" s="106" t="n">
        <f aca="false">E323</f>
        <v>0</v>
      </c>
      <c r="C332" s="61" t="n">
        <f aca="false">$B$253</f>
        <v>0.01</v>
      </c>
      <c r="D332" s="107" t="n">
        <f aca="false">B332*C332</f>
        <v>0</v>
      </c>
    </row>
    <row r="333" customFormat="false" ht="24" hidden="false" customHeight="true" outlineLevel="0" collapsed="false">
      <c r="A333" s="22" t="s">
        <v>27</v>
      </c>
      <c r="B333" s="110" t="n">
        <f aca="false">E324</f>
        <v>0</v>
      </c>
      <c r="C333" s="41" t="n">
        <f aca="false">$B$253</f>
        <v>0.01</v>
      </c>
      <c r="D333" s="111" t="n">
        <f aca="false">B333*C333</f>
        <v>0</v>
      </c>
      <c r="H333" s="21"/>
    </row>
    <row r="335" customFormat="false" ht="24" hidden="false" customHeight="true" outlineLevel="0" collapsed="false">
      <c r="A335" s="4" t="s">
        <v>100</v>
      </c>
      <c r="B335" s="4"/>
      <c r="C335" s="4"/>
      <c r="D335" s="4"/>
      <c r="E335" s="4"/>
      <c r="F335" s="4"/>
      <c r="G335" s="4"/>
      <c r="H335" s="4"/>
    </row>
    <row r="336" customFormat="false" ht="24" hidden="false" customHeight="true" outlineLevel="0" collapsed="false">
      <c r="A336" s="13" t="s">
        <v>100</v>
      </c>
      <c r="B336" s="13"/>
      <c r="C336" s="13"/>
      <c r="D336" s="13"/>
      <c r="E336" s="13"/>
    </row>
    <row r="337" customFormat="false" ht="24" hidden="false" customHeight="true" outlineLevel="0" collapsed="false">
      <c r="A337" s="56" t="s">
        <v>14</v>
      </c>
      <c r="B337" s="57" t="s">
        <v>127</v>
      </c>
      <c r="C337" s="57" t="s">
        <v>128</v>
      </c>
      <c r="D337" s="57" t="s">
        <v>129</v>
      </c>
      <c r="E337" s="59" t="s">
        <v>44</v>
      </c>
    </row>
    <row r="338" customFormat="false" ht="24" hidden="false" customHeight="true" outlineLevel="0" collapsed="false">
      <c r="A338" s="17" t="s">
        <v>22</v>
      </c>
      <c r="B338" s="18" t="n">
        <f aca="false">D279</f>
        <v>58.913451675</v>
      </c>
      <c r="C338" s="18" t="n">
        <f aca="false">D308</f>
        <v>84.436621225</v>
      </c>
      <c r="D338" s="104" t="n">
        <f aca="false">D328</f>
        <v>-3.06621</v>
      </c>
      <c r="E338" s="27" t="n">
        <f aca="false">SUM(B338:D338)</f>
        <v>140.2838629</v>
      </c>
    </row>
    <row r="339" customFormat="false" ht="24" hidden="false" customHeight="true" outlineLevel="0" collapsed="false">
      <c r="A339" s="28" t="s">
        <v>23</v>
      </c>
      <c r="B339" s="29" t="n">
        <f aca="false">D280</f>
        <v>58.913451675</v>
      </c>
      <c r="C339" s="29" t="n">
        <f aca="false">D309</f>
        <v>84.436621225</v>
      </c>
      <c r="D339" s="106" t="n">
        <f aca="false">D329</f>
        <v>-3.06621</v>
      </c>
      <c r="E339" s="30" t="n">
        <f aca="false">SUM(B339:D339)</f>
        <v>140.2838629</v>
      </c>
    </row>
    <row r="340" customFormat="false" ht="24" hidden="false" customHeight="true" outlineLevel="0" collapsed="false">
      <c r="A340" s="33" t="s">
        <v>38</v>
      </c>
      <c r="B340" s="34" t="n">
        <f aca="false">D281</f>
        <v>66.484236225</v>
      </c>
      <c r="C340" s="34" t="n">
        <f aca="false">D310</f>
        <v>95.7616842416667</v>
      </c>
      <c r="D340" s="108" t="n">
        <f aca="false">D330</f>
        <v>-3.577245</v>
      </c>
      <c r="E340" s="35" t="n">
        <f aca="false">SUM(B340:D340)</f>
        <v>158.668675466667</v>
      </c>
    </row>
    <row r="341" customFormat="false" ht="24" hidden="false" customHeight="true" outlineLevel="0" collapsed="false">
      <c r="A341" s="17" t="s">
        <v>25</v>
      </c>
      <c r="B341" s="18" t="n">
        <f aca="false">D282</f>
        <v>4.267378125</v>
      </c>
      <c r="C341" s="18" t="n">
        <f aca="false">D311</f>
        <v>5.215684375</v>
      </c>
      <c r="D341" s="104" t="n">
        <f aca="false">D331</f>
        <v>0</v>
      </c>
      <c r="E341" s="27" t="n">
        <f aca="false">SUM(B341:D341)</f>
        <v>9.4830625</v>
      </c>
    </row>
    <row r="342" customFormat="false" ht="24" hidden="false" customHeight="true" outlineLevel="0" collapsed="false">
      <c r="A342" s="28" t="s">
        <v>26</v>
      </c>
      <c r="B342" s="29" t="n">
        <f aca="false">D283</f>
        <v>4.267378125</v>
      </c>
      <c r="C342" s="29" t="n">
        <f aca="false">D312</f>
        <v>5.215684375</v>
      </c>
      <c r="D342" s="106" t="n">
        <f aca="false">D332</f>
        <v>0</v>
      </c>
      <c r="E342" s="30" t="n">
        <f aca="false">SUM(B342:D342)</f>
        <v>9.4830625</v>
      </c>
    </row>
    <row r="343" customFormat="false" ht="24" hidden="false" customHeight="true" outlineLevel="0" collapsed="false">
      <c r="A343" s="22" t="s">
        <v>27</v>
      </c>
      <c r="B343" s="23" t="n">
        <f aca="false">D284</f>
        <v>6.25882125</v>
      </c>
      <c r="C343" s="23" t="n">
        <f aca="false">D313</f>
        <v>7.64967041666667</v>
      </c>
      <c r="D343" s="110" t="n">
        <f aca="false">D333</f>
        <v>0</v>
      </c>
      <c r="E343" s="38" t="n">
        <f aca="false">SUM(B343:D343)</f>
        <v>13.9084916666667</v>
      </c>
      <c r="H343" s="21"/>
    </row>
    <row r="345" customFormat="false" ht="24" hidden="false" customHeight="true" outlineLevel="0" collapsed="false">
      <c r="A345" s="4" t="s">
        <v>130</v>
      </c>
      <c r="B345" s="4"/>
      <c r="C345" s="4"/>
      <c r="D345" s="4"/>
      <c r="E345" s="4"/>
      <c r="F345" s="4"/>
      <c r="G345" s="4"/>
      <c r="H345" s="4"/>
    </row>
    <row r="346" customFormat="false" ht="110.1" hidden="false" customHeight="true" outlineLevel="0" collapsed="false">
      <c r="A346" s="3" t="s">
        <v>131</v>
      </c>
      <c r="B346" s="3"/>
      <c r="C346" s="3"/>
      <c r="D346" s="3"/>
      <c r="E346" s="3"/>
      <c r="F346" s="3"/>
      <c r="G346" s="3"/>
      <c r="H346" s="3"/>
    </row>
    <row r="347" customFormat="false" ht="24" hidden="false" customHeight="true" outlineLevel="0" collapsed="false">
      <c r="A347" s="54" t="s">
        <v>132</v>
      </c>
      <c r="B347" s="54"/>
      <c r="C347" s="54"/>
      <c r="D347" s="54"/>
      <c r="E347" s="54"/>
      <c r="F347" s="54"/>
      <c r="G347" s="54"/>
    </row>
    <row r="348" customFormat="false" ht="16.5" hidden="false" customHeight="true" outlineLevel="0" collapsed="false">
      <c r="A348" s="54" t="s">
        <v>133</v>
      </c>
      <c r="B348" s="54"/>
      <c r="C348" s="54"/>
      <c r="D348" s="54"/>
      <c r="E348" s="54"/>
      <c r="F348" s="54"/>
      <c r="G348" s="54"/>
    </row>
    <row r="349" customFormat="false" ht="24" hidden="false" customHeight="true" outlineLevel="0" collapsed="false">
      <c r="A349" s="54" t="s">
        <v>14</v>
      </c>
      <c r="B349" s="54" t="s">
        <v>134</v>
      </c>
      <c r="C349" s="54" t="s">
        <v>135</v>
      </c>
      <c r="D349" s="112" t="s">
        <v>136</v>
      </c>
      <c r="E349" s="113"/>
      <c r="F349" s="112" t="s">
        <v>137</v>
      </c>
      <c r="G349" s="113"/>
    </row>
    <row r="350" customFormat="false" ht="31.5" hidden="false" customHeight="true" outlineLevel="0" collapsed="false">
      <c r="A350" s="54"/>
      <c r="B350" s="54"/>
      <c r="C350" s="54"/>
      <c r="D350" s="54" t="s">
        <v>138</v>
      </c>
      <c r="E350" s="54" t="s">
        <v>139</v>
      </c>
      <c r="F350" s="54" t="s">
        <v>138</v>
      </c>
      <c r="G350" s="54" t="s">
        <v>139</v>
      </c>
    </row>
    <row r="351" customFormat="false" ht="24" hidden="false" customHeight="true" outlineLevel="0" collapsed="false">
      <c r="A351" s="114" t="s">
        <v>140</v>
      </c>
      <c r="B351" s="115" t="n">
        <v>1</v>
      </c>
      <c r="C351" s="116" t="n">
        <v>30</v>
      </c>
      <c r="D351" s="117" t="n">
        <v>0.5</v>
      </c>
      <c r="E351" s="118" t="n">
        <f aca="false">(B351*C351)*D351</f>
        <v>15</v>
      </c>
      <c r="F351" s="119" t="n">
        <f aca="false">(252/365)</f>
        <v>0.69041095890411</v>
      </c>
      <c r="G351" s="118" t="n">
        <f aca="false">(B351*C351)*F351</f>
        <v>20.7123287671233</v>
      </c>
    </row>
    <row r="352" customFormat="false" ht="24" hidden="false" customHeight="true" outlineLevel="0" collapsed="false">
      <c r="A352" s="97" t="s">
        <v>141</v>
      </c>
      <c r="B352" s="120" t="n">
        <v>1</v>
      </c>
      <c r="C352" s="121" t="n">
        <v>1</v>
      </c>
      <c r="D352" s="122" t="n">
        <v>1</v>
      </c>
      <c r="E352" s="123" t="n">
        <f aca="false">(B352*C352)*D352</f>
        <v>1</v>
      </c>
      <c r="F352" s="124" t="n">
        <v>1</v>
      </c>
      <c r="G352" s="123" t="n">
        <f aca="false">(B352*C352)*F352</f>
        <v>1</v>
      </c>
    </row>
    <row r="353" customFormat="false" ht="24" hidden="false" customHeight="true" outlineLevel="0" collapsed="false">
      <c r="A353" s="97" t="s">
        <v>142</v>
      </c>
      <c r="B353" s="120" t="n">
        <v>0.0922</v>
      </c>
      <c r="C353" s="121" t="n">
        <v>15</v>
      </c>
      <c r="D353" s="122" t="n">
        <v>0.5</v>
      </c>
      <c r="E353" s="123" t="n">
        <f aca="false">(B353*C353)*D353</f>
        <v>0.6915</v>
      </c>
      <c r="F353" s="124" t="n">
        <f aca="false">(252/365)</f>
        <v>0.69041095890411</v>
      </c>
      <c r="G353" s="123" t="n">
        <f aca="false">(B353*C353)*F353</f>
        <v>0.954838356164384</v>
      </c>
    </row>
    <row r="354" customFormat="false" ht="24" hidden="false" customHeight="true" outlineLevel="0" collapsed="false">
      <c r="A354" s="97" t="s">
        <v>143</v>
      </c>
      <c r="B354" s="120" t="n">
        <v>1</v>
      </c>
      <c r="C354" s="121" t="n">
        <v>5</v>
      </c>
      <c r="D354" s="122" t="n">
        <v>0.5</v>
      </c>
      <c r="E354" s="123" t="n">
        <f aca="false">(B354*C354)*D354</f>
        <v>2.5</v>
      </c>
      <c r="F354" s="124" t="n">
        <f aca="false">(252/365)</f>
        <v>0.69041095890411</v>
      </c>
      <c r="G354" s="123" t="n">
        <f aca="false">(B354*C354)*F354</f>
        <v>3.45205479452055</v>
      </c>
    </row>
    <row r="355" customFormat="false" ht="24" hidden="false" customHeight="true" outlineLevel="0" collapsed="false">
      <c r="A355" s="97" t="s">
        <v>144</v>
      </c>
      <c r="B355" s="120" t="n">
        <v>0.1522</v>
      </c>
      <c r="C355" s="121" t="n">
        <v>2</v>
      </c>
      <c r="D355" s="122" t="n">
        <v>1</v>
      </c>
      <c r="E355" s="123" t="n">
        <f aca="false">(B355*C355)*D355</f>
        <v>0.3044</v>
      </c>
      <c r="F355" s="124" t="n">
        <v>1</v>
      </c>
      <c r="G355" s="123" t="n">
        <f aca="false">(B355*C355)*F355</f>
        <v>0.3044</v>
      </c>
    </row>
    <row r="356" customFormat="false" ht="24" hidden="false" customHeight="true" outlineLevel="0" collapsed="false">
      <c r="A356" s="97" t="s">
        <v>145</v>
      </c>
      <c r="B356" s="120" t="n">
        <v>0.0309</v>
      </c>
      <c r="C356" s="121" t="n">
        <v>2</v>
      </c>
      <c r="D356" s="122" t="n">
        <v>0.5</v>
      </c>
      <c r="E356" s="123" t="n">
        <f aca="false">(B356*C356)*D356</f>
        <v>0.0309</v>
      </c>
      <c r="F356" s="124" t="n">
        <f aca="false">(252/365)</f>
        <v>0.69041095890411</v>
      </c>
      <c r="G356" s="123" t="n">
        <f aca="false">(B356*C356)*F356</f>
        <v>0.042667397260274</v>
      </c>
    </row>
    <row r="357" customFormat="false" ht="24" hidden="false" customHeight="true" outlineLevel="0" collapsed="false">
      <c r="A357" s="97" t="s">
        <v>146</v>
      </c>
      <c r="B357" s="120" t="n">
        <v>0.0123</v>
      </c>
      <c r="C357" s="121" t="n">
        <v>3</v>
      </c>
      <c r="D357" s="122" t="n">
        <v>0.5</v>
      </c>
      <c r="E357" s="123" t="n">
        <f aca="false">(B357*C357)*D357</f>
        <v>0.01845</v>
      </c>
      <c r="F357" s="124" t="n">
        <v>1</v>
      </c>
      <c r="G357" s="123" t="n">
        <f aca="false">(B357*C357)*F357</f>
        <v>0.0369</v>
      </c>
    </row>
    <row r="358" customFormat="false" ht="24" hidden="false" customHeight="true" outlineLevel="0" collapsed="false">
      <c r="A358" s="97" t="s">
        <v>147</v>
      </c>
      <c r="B358" s="120" t="n">
        <v>0.02</v>
      </c>
      <c r="C358" s="121" t="n">
        <v>1</v>
      </c>
      <c r="D358" s="122" t="n">
        <v>1</v>
      </c>
      <c r="E358" s="123" t="n">
        <f aca="false">(B358*C358)*D358</f>
        <v>0.02</v>
      </c>
      <c r="F358" s="124" t="n">
        <v>1</v>
      </c>
      <c r="G358" s="123" t="n">
        <f aca="false">(B358*C358)*F358</f>
        <v>0.02</v>
      </c>
    </row>
    <row r="359" customFormat="false" ht="24" hidden="false" customHeight="true" outlineLevel="0" collapsed="false">
      <c r="A359" s="97" t="s">
        <v>148</v>
      </c>
      <c r="B359" s="120" t="n">
        <v>0.004</v>
      </c>
      <c r="C359" s="121" t="n">
        <v>1</v>
      </c>
      <c r="D359" s="122" t="n">
        <v>1</v>
      </c>
      <c r="E359" s="123" t="n">
        <f aca="false">(B359*C359)*D359</f>
        <v>0.004</v>
      </c>
      <c r="F359" s="124" t="n">
        <v>1</v>
      </c>
      <c r="G359" s="123" t="n">
        <f aca="false">(B359*C359)*F359</f>
        <v>0.004</v>
      </c>
    </row>
    <row r="360" customFormat="false" ht="24" hidden="false" customHeight="true" outlineLevel="0" collapsed="false">
      <c r="A360" s="97" t="s">
        <v>149</v>
      </c>
      <c r="B360" s="120" t="n">
        <v>0.0137</v>
      </c>
      <c r="C360" s="121" t="n">
        <v>20</v>
      </c>
      <c r="D360" s="122" t="n">
        <v>0.5</v>
      </c>
      <c r="E360" s="123" t="n">
        <f aca="false">(B360*C360)*D360</f>
        <v>0.137</v>
      </c>
      <c r="F360" s="124" t="n">
        <f aca="false">(252/365)</f>
        <v>0.69041095890411</v>
      </c>
      <c r="G360" s="123" t="n">
        <f aca="false">(B360*C360)*F360</f>
        <v>0.189172602739726</v>
      </c>
    </row>
    <row r="361" customFormat="false" ht="24" hidden="false" customHeight="true" outlineLevel="0" collapsed="false">
      <c r="A361" s="97" t="s">
        <v>150</v>
      </c>
      <c r="B361" s="120" t="n">
        <v>0.0199</v>
      </c>
      <c r="C361" s="121" t="n">
        <v>180</v>
      </c>
      <c r="D361" s="122" t="n">
        <v>0.5</v>
      </c>
      <c r="E361" s="123" t="n">
        <f aca="false">(B361*C361)*D361</f>
        <v>1.791</v>
      </c>
      <c r="F361" s="124" t="n">
        <f aca="false">(252/365)</f>
        <v>0.69041095890411</v>
      </c>
      <c r="G361" s="123" t="n">
        <f aca="false">(B361*C361)*F361</f>
        <v>2.47305205479452</v>
      </c>
    </row>
    <row r="362" customFormat="false" ht="24" hidden="false" customHeight="true" outlineLevel="0" collapsed="false">
      <c r="A362" s="125" t="s">
        <v>151</v>
      </c>
      <c r="B362" s="126" t="n">
        <v>0.002</v>
      </c>
      <c r="C362" s="127" t="n">
        <v>6</v>
      </c>
      <c r="D362" s="128" t="n">
        <v>1</v>
      </c>
      <c r="E362" s="129" t="n">
        <f aca="false">(B362*C362)*D362</f>
        <v>0.012</v>
      </c>
      <c r="F362" s="130" t="n">
        <v>1</v>
      </c>
      <c r="G362" s="129" t="n">
        <f aca="false">(B362*C362)*F362</f>
        <v>0.012</v>
      </c>
    </row>
    <row r="364" customFormat="false" ht="24" hidden="false" customHeight="true" outlineLevel="0" collapsed="false">
      <c r="A364" s="54" t="s">
        <v>152</v>
      </c>
      <c r="B364" s="54"/>
      <c r="C364" s="54"/>
      <c r="D364" s="54"/>
    </row>
    <row r="365" customFormat="false" ht="24" hidden="false" customHeight="true" outlineLevel="0" collapsed="false">
      <c r="A365" s="131" t="s">
        <v>153</v>
      </c>
      <c r="B365" s="54" t="s">
        <v>154</v>
      </c>
      <c r="C365" s="54"/>
      <c r="D365" s="54"/>
    </row>
    <row r="366" customFormat="false" ht="26.25" hidden="false" customHeight="true" outlineLevel="0" collapsed="false">
      <c r="A366" s="131"/>
      <c r="B366" s="132" t="s">
        <v>155</v>
      </c>
      <c r="C366" s="45" t="s">
        <v>156</v>
      </c>
      <c r="D366" s="133" t="s">
        <v>157</v>
      </c>
    </row>
    <row r="367" customFormat="false" ht="24" hidden="false" customHeight="true" outlineLevel="0" collapsed="false">
      <c r="A367" s="114" t="s">
        <v>140</v>
      </c>
      <c r="B367" s="115" t="n">
        <f aca="false">E351</f>
        <v>15</v>
      </c>
      <c r="C367" s="115" t="n">
        <f aca="false">E351</f>
        <v>15</v>
      </c>
      <c r="D367" s="134" t="n">
        <f aca="false">G351</f>
        <v>20.7123287671233</v>
      </c>
    </row>
    <row r="368" customFormat="false" ht="24" hidden="false" customHeight="true" outlineLevel="0" collapsed="false">
      <c r="A368" s="97" t="s">
        <v>141</v>
      </c>
      <c r="B368" s="120" t="n">
        <f aca="false">E352</f>
        <v>1</v>
      </c>
      <c r="C368" s="120" t="n">
        <f aca="false">E352</f>
        <v>1</v>
      </c>
      <c r="D368" s="135" t="n">
        <f aca="false">G352</f>
        <v>1</v>
      </c>
    </row>
    <row r="369" customFormat="false" ht="24" hidden="false" customHeight="true" outlineLevel="0" collapsed="false">
      <c r="A369" s="97" t="s">
        <v>142</v>
      </c>
      <c r="B369" s="120" t="n">
        <f aca="false">E353</f>
        <v>0.6915</v>
      </c>
      <c r="C369" s="120" t="n">
        <f aca="false">E353</f>
        <v>0.6915</v>
      </c>
      <c r="D369" s="135" t="n">
        <f aca="false">G353</f>
        <v>0.954838356164384</v>
      </c>
    </row>
    <row r="370" customFormat="false" ht="24" hidden="false" customHeight="true" outlineLevel="0" collapsed="false">
      <c r="A370" s="97" t="s">
        <v>143</v>
      </c>
      <c r="B370" s="120" t="n">
        <f aca="false">E354</f>
        <v>2.5</v>
      </c>
      <c r="C370" s="120" t="n">
        <f aca="false">E354</f>
        <v>2.5</v>
      </c>
      <c r="D370" s="135" t="n">
        <f aca="false">G354</f>
        <v>3.45205479452055</v>
      </c>
    </row>
    <row r="371" customFormat="false" ht="24" hidden="false" customHeight="true" outlineLevel="0" collapsed="false">
      <c r="A371" s="97" t="s">
        <v>144</v>
      </c>
      <c r="B371" s="120" t="n">
        <f aca="false">E355</f>
        <v>0.3044</v>
      </c>
      <c r="C371" s="120" t="n">
        <f aca="false">E355</f>
        <v>0.3044</v>
      </c>
      <c r="D371" s="135" t="n">
        <f aca="false">G355</f>
        <v>0.3044</v>
      </c>
    </row>
    <row r="372" customFormat="false" ht="24" hidden="false" customHeight="true" outlineLevel="0" collapsed="false">
      <c r="A372" s="97" t="s">
        <v>145</v>
      </c>
      <c r="B372" s="120" t="n">
        <f aca="false">E356</f>
        <v>0.0309</v>
      </c>
      <c r="C372" s="120" t="n">
        <f aca="false">E356</f>
        <v>0.0309</v>
      </c>
      <c r="D372" s="135" t="n">
        <f aca="false">G356</f>
        <v>0.042667397260274</v>
      </c>
    </row>
    <row r="373" customFormat="false" ht="24" hidden="false" customHeight="true" outlineLevel="0" collapsed="false">
      <c r="A373" s="97" t="s">
        <v>146</v>
      </c>
      <c r="B373" s="120" t="n">
        <f aca="false">E357</f>
        <v>0.01845</v>
      </c>
      <c r="C373" s="120" t="n">
        <f aca="false">E357</f>
        <v>0.01845</v>
      </c>
      <c r="D373" s="135" t="n">
        <f aca="false">G357</f>
        <v>0.0369</v>
      </c>
      <c r="E373" s="12"/>
      <c r="F373" s="12"/>
      <c r="G373" s="12"/>
      <c r="H373" s="12"/>
    </row>
    <row r="374" customFormat="false" ht="24" hidden="false" customHeight="true" outlineLevel="0" collapsed="false">
      <c r="A374" s="97" t="s">
        <v>147</v>
      </c>
      <c r="B374" s="120" t="n">
        <f aca="false">E358</f>
        <v>0.02</v>
      </c>
      <c r="C374" s="120" t="n">
        <f aca="false">E358</f>
        <v>0.02</v>
      </c>
      <c r="D374" s="135" t="n">
        <f aca="false">G358</f>
        <v>0.02</v>
      </c>
    </row>
    <row r="375" customFormat="false" ht="24" hidden="false" customHeight="true" outlineLevel="0" collapsed="false">
      <c r="A375" s="97" t="s">
        <v>148</v>
      </c>
      <c r="B375" s="120" t="n">
        <f aca="false">E359</f>
        <v>0.004</v>
      </c>
      <c r="C375" s="120" t="n">
        <f aca="false">E359</f>
        <v>0.004</v>
      </c>
      <c r="D375" s="135" t="n">
        <f aca="false">G359</f>
        <v>0.004</v>
      </c>
    </row>
    <row r="376" customFormat="false" ht="24" hidden="false" customHeight="true" outlineLevel="0" collapsed="false">
      <c r="A376" s="97" t="s">
        <v>149</v>
      </c>
      <c r="B376" s="120" t="n">
        <f aca="false">E360</f>
        <v>0.137</v>
      </c>
      <c r="C376" s="120" t="n">
        <f aca="false">E360</f>
        <v>0.137</v>
      </c>
      <c r="D376" s="135" t="n">
        <f aca="false">G360</f>
        <v>0.189172602739726</v>
      </c>
    </row>
    <row r="377" customFormat="false" ht="24" hidden="false" customHeight="true" outlineLevel="0" collapsed="false">
      <c r="A377" s="97" t="s">
        <v>150</v>
      </c>
      <c r="B377" s="120" t="n">
        <f aca="false">E361</f>
        <v>1.791</v>
      </c>
      <c r="C377" s="120" t="n">
        <f aca="false">E361</f>
        <v>1.791</v>
      </c>
      <c r="D377" s="135" t="n">
        <f aca="false">G361</f>
        <v>2.47305205479452</v>
      </c>
    </row>
    <row r="378" customFormat="false" ht="24" hidden="false" customHeight="true" outlineLevel="0" collapsed="false">
      <c r="A378" s="98" t="s">
        <v>151</v>
      </c>
      <c r="B378" s="136" t="n">
        <f aca="false">E362</f>
        <v>0.012</v>
      </c>
      <c r="C378" s="136" t="n">
        <f aca="false">E362</f>
        <v>0.012</v>
      </c>
      <c r="D378" s="137" t="n">
        <f aca="false">G362</f>
        <v>0.012</v>
      </c>
      <c r="E378" s="31"/>
      <c r="F378" s="32"/>
      <c r="G378" s="32"/>
      <c r="H378" s="32"/>
    </row>
    <row r="379" customFormat="false" ht="24" hidden="false" customHeight="true" outlineLevel="0" collapsed="false">
      <c r="A379" s="132" t="s">
        <v>158</v>
      </c>
      <c r="B379" s="138" t="n">
        <f aca="false">SUM(B367:B378)</f>
        <v>21.50925</v>
      </c>
      <c r="C379" s="138" t="n">
        <f aca="false">SUM(C367:C378)</f>
        <v>21.50925</v>
      </c>
      <c r="D379" s="139" t="n">
        <f aca="false">SUM(D367:D378)</f>
        <v>29.2014139726027</v>
      </c>
      <c r="H379" s="21"/>
    </row>
    <row r="381" customFormat="false" ht="24" hidden="false" customHeight="true" outlineLevel="0" collapsed="false">
      <c r="A381" s="5" t="s">
        <v>159</v>
      </c>
      <c r="B381" s="5"/>
      <c r="C381" s="5"/>
      <c r="D381" s="5"/>
      <c r="E381" s="5"/>
      <c r="F381" s="5"/>
      <c r="G381" s="5"/>
      <c r="H381" s="5"/>
    </row>
    <row r="382" customFormat="false" ht="61.5" hidden="false" customHeight="true" outlineLevel="0" collapsed="false">
      <c r="A382" s="3" t="s">
        <v>160</v>
      </c>
      <c r="B382" s="3"/>
      <c r="C382" s="3"/>
      <c r="D382" s="3"/>
      <c r="E382" s="3"/>
      <c r="F382" s="3"/>
      <c r="G382" s="3"/>
      <c r="H382" s="3"/>
    </row>
    <row r="383" customFormat="false" ht="24" hidden="false" customHeight="true" outlineLevel="0" collapsed="false">
      <c r="A383" s="13" t="s">
        <v>161</v>
      </c>
      <c r="B383" s="13"/>
      <c r="C383" s="13"/>
      <c r="D383" s="13"/>
    </row>
    <row r="384" customFormat="false" ht="24" hidden="false" customHeight="true" outlineLevel="0" collapsed="false">
      <c r="A384" s="56" t="s">
        <v>14</v>
      </c>
      <c r="B384" s="57" t="s">
        <v>15</v>
      </c>
      <c r="C384" s="57" t="s">
        <v>162</v>
      </c>
      <c r="D384" s="59" t="s">
        <v>163</v>
      </c>
    </row>
    <row r="385" customFormat="false" ht="24" hidden="false" customHeight="true" outlineLevel="0" collapsed="false">
      <c r="A385" s="17" t="s">
        <v>22</v>
      </c>
      <c r="B385" s="18" t="n">
        <f aca="false">G62+E239+E338</f>
        <v>3101.5158349</v>
      </c>
      <c r="C385" s="76" t="n">
        <v>30</v>
      </c>
      <c r="D385" s="27" t="n">
        <f aca="false">B385/C385</f>
        <v>103.383861163333</v>
      </c>
    </row>
    <row r="386" customFormat="false" ht="24" hidden="false" customHeight="true" outlineLevel="0" collapsed="false">
      <c r="A386" s="28" t="s">
        <v>23</v>
      </c>
      <c r="B386" s="29" t="n">
        <f aca="false">G63+E240+E339</f>
        <v>3101.5158349</v>
      </c>
      <c r="C386" s="77" t="n">
        <f aca="false">C385</f>
        <v>30</v>
      </c>
      <c r="D386" s="30" t="n">
        <f aca="false">B386/C386</f>
        <v>103.383861163333</v>
      </c>
    </row>
    <row r="387" customFormat="false" ht="24" hidden="false" customHeight="true" outlineLevel="0" collapsed="false">
      <c r="A387" s="33" t="s">
        <v>38</v>
      </c>
      <c r="B387" s="34" t="n">
        <f aca="false">G64+E241+E340</f>
        <v>3493.53935946667</v>
      </c>
      <c r="C387" s="78" t="n">
        <f aca="false">C386</f>
        <v>30</v>
      </c>
      <c r="D387" s="35" t="n">
        <f aca="false">B387/C387</f>
        <v>116.451311982222</v>
      </c>
    </row>
    <row r="388" customFormat="false" ht="24" hidden="false" customHeight="true" outlineLevel="0" collapsed="false">
      <c r="A388" s="17" t="s">
        <v>25</v>
      </c>
      <c r="B388" s="18" t="n">
        <f aca="false">G65+E242+E341</f>
        <v>237.0765625</v>
      </c>
      <c r="C388" s="76" t="n">
        <f aca="false">C387</f>
        <v>30</v>
      </c>
      <c r="D388" s="27" t="n">
        <f aca="false">B388/C388</f>
        <v>7.90255208333333</v>
      </c>
    </row>
    <row r="389" customFormat="false" ht="24" hidden="false" customHeight="true" outlineLevel="0" collapsed="false">
      <c r="A389" s="28" t="s">
        <v>26</v>
      </c>
      <c r="B389" s="29" t="n">
        <f aca="false">G66+E243+E342</f>
        <v>237.0765625</v>
      </c>
      <c r="C389" s="77" t="n">
        <f aca="false">C388</f>
        <v>30</v>
      </c>
      <c r="D389" s="30" t="n">
        <f aca="false">B389/C389</f>
        <v>7.90255208333333</v>
      </c>
    </row>
    <row r="390" customFormat="false" ht="24" hidden="false" customHeight="true" outlineLevel="0" collapsed="false">
      <c r="A390" s="22" t="s">
        <v>27</v>
      </c>
      <c r="B390" s="23" t="n">
        <f aca="false">G67+E244+E343</f>
        <v>347.712291666667</v>
      </c>
      <c r="C390" s="79" t="n">
        <f aca="false">C389</f>
        <v>30</v>
      </c>
      <c r="D390" s="38" t="n">
        <f aca="false">B390/C390</f>
        <v>11.5904097222222</v>
      </c>
    </row>
    <row r="392" customFormat="false" ht="24" hidden="false" customHeight="true" outlineLevel="0" collapsed="false">
      <c r="A392" s="54" t="s">
        <v>159</v>
      </c>
      <c r="B392" s="54"/>
      <c r="C392" s="54"/>
      <c r="D392" s="54"/>
      <c r="E392" s="54"/>
    </row>
    <row r="393" customFormat="false" ht="33.75" hidden="false" customHeight="true" outlineLevel="0" collapsed="false">
      <c r="A393" s="56" t="s">
        <v>14</v>
      </c>
      <c r="B393" s="57" t="s">
        <v>163</v>
      </c>
      <c r="C393" s="58" t="s">
        <v>164</v>
      </c>
      <c r="D393" s="57" t="s">
        <v>165</v>
      </c>
      <c r="E393" s="59" t="s">
        <v>166</v>
      </c>
    </row>
    <row r="394" customFormat="false" ht="24" hidden="false" customHeight="true" outlineLevel="0" collapsed="false">
      <c r="A394" s="17" t="s">
        <v>22</v>
      </c>
      <c r="B394" s="18" t="n">
        <f aca="false">D385</f>
        <v>103.383861163333</v>
      </c>
      <c r="C394" s="140" t="n">
        <f aca="false">B379</f>
        <v>21.50925</v>
      </c>
      <c r="D394" s="18" t="n">
        <f aca="false">B394*C394</f>
        <v>2223.70931572743</v>
      </c>
      <c r="E394" s="27" t="n">
        <f aca="false">D394/12</f>
        <v>185.309109643952</v>
      </c>
    </row>
    <row r="395" customFormat="false" ht="24" hidden="false" customHeight="true" outlineLevel="0" collapsed="false">
      <c r="A395" s="28" t="s">
        <v>23</v>
      </c>
      <c r="B395" s="29" t="n">
        <f aca="false">D386</f>
        <v>103.383861163333</v>
      </c>
      <c r="C395" s="141" t="n">
        <f aca="false">C379</f>
        <v>21.50925</v>
      </c>
      <c r="D395" s="29" t="n">
        <f aca="false">B395*C395</f>
        <v>2223.70931572743</v>
      </c>
      <c r="E395" s="30" t="n">
        <f aca="false">D395/12</f>
        <v>185.309109643952</v>
      </c>
    </row>
    <row r="396" customFormat="false" ht="24" hidden="false" customHeight="true" outlineLevel="0" collapsed="false">
      <c r="A396" s="33" t="s">
        <v>38</v>
      </c>
      <c r="B396" s="34" t="n">
        <f aca="false">D387</f>
        <v>116.451311982222</v>
      </c>
      <c r="C396" s="142" t="n">
        <f aca="false">D379</f>
        <v>29.2014139726027</v>
      </c>
      <c r="D396" s="34" t="n">
        <f aca="false">B396*C396</f>
        <v>3400.54296884558</v>
      </c>
      <c r="E396" s="35" t="n">
        <f aca="false">D396/12</f>
        <v>283.378580737132</v>
      </c>
    </row>
    <row r="397" customFormat="false" ht="24" hidden="false" customHeight="true" outlineLevel="0" collapsed="false">
      <c r="A397" s="17" t="s">
        <v>25</v>
      </c>
      <c r="B397" s="18" t="n">
        <f aca="false">D388</f>
        <v>7.90255208333333</v>
      </c>
      <c r="C397" s="140" t="n">
        <f aca="false">B379</f>
        <v>21.50925</v>
      </c>
      <c r="D397" s="18" t="n">
        <f aca="false">B397*C397</f>
        <v>169.977968398438</v>
      </c>
      <c r="E397" s="27" t="n">
        <f aca="false">D397/12</f>
        <v>14.1648306998698</v>
      </c>
    </row>
    <row r="398" customFormat="false" ht="24" hidden="false" customHeight="true" outlineLevel="0" collapsed="false">
      <c r="A398" s="28" t="s">
        <v>26</v>
      </c>
      <c r="B398" s="29" t="n">
        <f aca="false">D389</f>
        <v>7.90255208333333</v>
      </c>
      <c r="C398" s="141" t="n">
        <f aca="false">C379</f>
        <v>21.50925</v>
      </c>
      <c r="D398" s="29" t="n">
        <f aca="false">B398*C398</f>
        <v>169.977968398438</v>
      </c>
      <c r="E398" s="30" t="n">
        <f aca="false">D398/12</f>
        <v>14.1648306998698</v>
      </c>
    </row>
    <row r="399" customFormat="false" ht="24" hidden="false" customHeight="true" outlineLevel="0" collapsed="false">
      <c r="A399" s="22" t="s">
        <v>27</v>
      </c>
      <c r="B399" s="23" t="n">
        <f aca="false">D390</f>
        <v>11.5904097222222</v>
      </c>
      <c r="C399" s="143" t="n">
        <f aca="false">D379</f>
        <v>29.2014139726027</v>
      </c>
      <c r="D399" s="23" t="n">
        <f aca="false">B399*C399</f>
        <v>338.456352410691</v>
      </c>
      <c r="E399" s="38" t="n">
        <f aca="false">D399/12</f>
        <v>28.2046960342242</v>
      </c>
      <c r="H399" s="21"/>
    </row>
    <row r="401" customFormat="false" ht="24" hidden="false" customHeight="true" outlineLevel="0" collapsed="false">
      <c r="A401" s="5" t="s">
        <v>167</v>
      </c>
      <c r="B401" s="5"/>
      <c r="C401" s="5"/>
      <c r="D401" s="5"/>
      <c r="E401" s="5"/>
      <c r="F401" s="5"/>
      <c r="G401" s="5"/>
      <c r="H401" s="5"/>
    </row>
    <row r="402" customFormat="false" ht="105.4" hidden="false" customHeight="true" outlineLevel="0" collapsed="false">
      <c r="A402" s="3" t="s">
        <v>168</v>
      </c>
      <c r="B402" s="3"/>
      <c r="C402" s="3"/>
      <c r="D402" s="3"/>
      <c r="E402" s="3"/>
      <c r="F402" s="3"/>
      <c r="G402" s="3"/>
      <c r="H402" s="3"/>
    </row>
    <row r="403" customFormat="false" ht="22.5" hidden="false" customHeight="true" outlineLevel="0" collapsed="false">
      <c r="A403" s="13" t="s">
        <v>169</v>
      </c>
      <c r="B403" s="13"/>
      <c r="C403" s="13"/>
      <c r="D403" s="13"/>
    </row>
    <row r="404" customFormat="false" ht="22.5" hidden="false" customHeight="true" outlineLevel="0" collapsed="false">
      <c r="A404" s="56" t="s">
        <v>14</v>
      </c>
      <c r="B404" s="57" t="s">
        <v>15</v>
      </c>
      <c r="C404" s="57" t="s">
        <v>170</v>
      </c>
      <c r="D404" s="59" t="s">
        <v>21</v>
      </c>
    </row>
    <row r="405" customFormat="false" ht="22.5" hidden="false" customHeight="true" outlineLevel="0" collapsed="false">
      <c r="A405" s="17" t="s">
        <v>22</v>
      </c>
      <c r="B405" s="18" t="n">
        <f aca="false">G62+E239+E338</f>
        <v>3101.5158349</v>
      </c>
      <c r="C405" s="47" t="n">
        <v>220</v>
      </c>
      <c r="D405" s="27" t="n">
        <f aca="false">B405/C405</f>
        <v>14.0977992495455</v>
      </c>
    </row>
    <row r="406" customFormat="false" ht="24" hidden="false" customHeight="true" outlineLevel="0" collapsed="false">
      <c r="A406" s="28" t="s">
        <v>23</v>
      </c>
      <c r="B406" s="29" t="n">
        <f aca="false">G63+E240+E339</f>
        <v>3101.5158349</v>
      </c>
      <c r="C406" s="8" t="n">
        <f aca="false">C405</f>
        <v>220</v>
      </c>
      <c r="D406" s="30" t="n">
        <f aca="false">B406/C406</f>
        <v>14.0977992495455</v>
      </c>
    </row>
    <row r="407" customFormat="false" ht="24" hidden="false" customHeight="true" outlineLevel="0" collapsed="false">
      <c r="A407" s="22" t="s">
        <v>38</v>
      </c>
      <c r="B407" s="23" t="n">
        <f aca="false">G64+E241+E340</f>
        <v>3493.53935946667</v>
      </c>
      <c r="C407" s="52" t="n">
        <f aca="false">C406</f>
        <v>220</v>
      </c>
      <c r="D407" s="38" t="n">
        <f aca="false">B407/C407</f>
        <v>15.8797243612121</v>
      </c>
    </row>
    <row r="409" customFormat="false" ht="24" hidden="false" customHeight="true" outlineLevel="0" collapsed="false">
      <c r="A409" s="144" t="s">
        <v>167</v>
      </c>
      <c r="B409" s="144"/>
      <c r="C409" s="144"/>
      <c r="D409" s="144"/>
    </row>
    <row r="410" customFormat="false" ht="30" hidden="false" customHeight="true" outlineLevel="0" collapsed="false">
      <c r="A410" s="43" t="s">
        <v>14</v>
      </c>
      <c r="B410" s="44" t="s">
        <v>171</v>
      </c>
      <c r="C410" s="45" t="s">
        <v>172</v>
      </c>
      <c r="D410" s="46" t="s">
        <v>21</v>
      </c>
    </row>
    <row r="411" customFormat="false" ht="24" hidden="false" customHeight="true" outlineLevel="0" collapsed="false">
      <c r="A411" s="17" t="s">
        <v>22</v>
      </c>
      <c r="B411" s="18" t="n">
        <f aca="false">D405</f>
        <v>14.0977992495455</v>
      </c>
      <c r="C411" s="47" t="n">
        <v>15</v>
      </c>
      <c r="D411" s="27" t="n">
        <f aca="false">B411*C411</f>
        <v>211.466988743182</v>
      </c>
    </row>
    <row r="412" customFormat="false" ht="24" hidden="false" customHeight="true" outlineLevel="0" collapsed="false">
      <c r="A412" s="28" t="s">
        <v>23</v>
      </c>
      <c r="B412" s="29" t="n">
        <f aca="false">D406</f>
        <v>14.0977992495455</v>
      </c>
      <c r="C412" s="8" t="n">
        <v>15</v>
      </c>
      <c r="D412" s="30" t="n">
        <f aca="false">B412*C412</f>
        <v>211.466988743182</v>
      </c>
    </row>
    <row r="413" customFormat="false" ht="24" hidden="false" customHeight="true" outlineLevel="0" collapsed="false">
      <c r="A413" s="22" t="s">
        <v>38</v>
      </c>
      <c r="B413" s="23" t="n">
        <f aca="false">D407</f>
        <v>15.8797243612121</v>
      </c>
      <c r="C413" s="52" t="n">
        <v>22</v>
      </c>
      <c r="D413" s="38" t="n">
        <f aca="false">B413*C413</f>
        <v>349.353935946667</v>
      </c>
      <c r="H413" s="21"/>
    </row>
    <row r="415" customFormat="false" ht="24" hidden="false" customHeight="true" outlineLevel="0" collapsed="false">
      <c r="A415" s="4" t="s">
        <v>130</v>
      </c>
      <c r="B415" s="4"/>
      <c r="C415" s="4"/>
      <c r="D415" s="4"/>
      <c r="E415" s="4"/>
      <c r="F415" s="4"/>
      <c r="G415" s="4"/>
      <c r="H415" s="4"/>
    </row>
    <row r="416" customFormat="false" ht="24" hidden="false" customHeight="true" outlineLevel="0" collapsed="false">
      <c r="A416" s="13" t="s">
        <v>130</v>
      </c>
      <c r="B416" s="13"/>
      <c r="C416" s="13"/>
      <c r="D416" s="13"/>
    </row>
    <row r="417" customFormat="false" ht="24" hidden="false" customHeight="true" outlineLevel="0" collapsed="false">
      <c r="A417" s="56" t="s">
        <v>14</v>
      </c>
      <c r="B417" s="57" t="s">
        <v>173</v>
      </c>
      <c r="C417" s="57" t="s">
        <v>174</v>
      </c>
      <c r="D417" s="59" t="s">
        <v>44</v>
      </c>
    </row>
    <row r="418" customFormat="false" ht="24" hidden="false" customHeight="true" outlineLevel="0" collapsed="false">
      <c r="A418" s="17" t="s">
        <v>22</v>
      </c>
      <c r="B418" s="18" t="n">
        <f aca="false">E394</f>
        <v>185.309109643952</v>
      </c>
      <c r="C418" s="18" t="n">
        <f aca="false">D411</f>
        <v>211.466988743182</v>
      </c>
      <c r="D418" s="27" t="n">
        <f aca="false">B418+C418</f>
        <v>396.776098387134</v>
      </c>
    </row>
    <row r="419" customFormat="false" ht="24" hidden="false" customHeight="true" outlineLevel="0" collapsed="false">
      <c r="A419" s="28" t="s">
        <v>23</v>
      </c>
      <c r="B419" s="29" t="n">
        <f aca="false">E395</f>
        <v>185.309109643952</v>
      </c>
      <c r="C419" s="29" t="n">
        <f aca="false">D412</f>
        <v>211.466988743182</v>
      </c>
      <c r="D419" s="30" t="n">
        <f aca="false">B419+C419</f>
        <v>396.776098387134</v>
      </c>
    </row>
    <row r="420" customFormat="false" ht="24" hidden="false" customHeight="true" outlineLevel="0" collapsed="false">
      <c r="A420" s="33" t="s">
        <v>38</v>
      </c>
      <c r="B420" s="34" t="n">
        <f aca="false">E396</f>
        <v>283.378580737132</v>
      </c>
      <c r="C420" s="34" t="n">
        <f aca="false">D413</f>
        <v>349.353935946667</v>
      </c>
      <c r="D420" s="35" t="n">
        <f aca="false">B420+C420</f>
        <v>632.732516683799</v>
      </c>
    </row>
    <row r="421" customFormat="false" ht="24" hidden="false" customHeight="true" outlineLevel="0" collapsed="false">
      <c r="A421" s="17" t="s">
        <v>25</v>
      </c>
      <c r="B421" s="18" t="n">
        <f aca="false">E397</f>
        <v>14.1648306998698</v>
      </c>
      <c r="C421" s="47"/>
      <c r="D421" s="27" t="n">
        <f aca="false">B421+C421</f>
        <v>14.1648306998698</v>
      </c>
    </row>
    <row r="422" customFormat="false" ht="24" hidden="false" customHeight="true" outlineLevel="0" collapsed="false">
      <c r="A422" s="28" t="s">
        <v>26</v>
      </c>
      <c r="B422" s="29" t="n">
        <f aca="false">E398</f>
        <v>14.1648306998698</v>
      </c>
      <c r="C422" s="8"/>
      <c r="D422" s="30" t="n">
        <f aca="false">B422+C422</f>
        <v>14.1648306998698</v>
      </c>
    </row>
    <row r="423" customFormat="false" ht="24" hidden="false" customHeight="true" outlineLevel="0" collapsed="false">
      <c r="A423" s="22" t="s">
        <v>27</v>
      </c>
      <c r="B423" s="23" t="n">
        <f aca="false">E399</f>
        <v>28.2046960342242</v>
      </c>
      <c r="C423" s="52"/>
      <c r="D423" s="38" t="n">
        <f aca="false">B423+C423</f>
        <v>28.2046960342242</v>
      </c>
    </row>
    <row r="425" customFormat="false" ht="24" hidden="false" customHeight="true" outlineLevel="0" collapsed="false">
      <c r="A425" s="4" t="s">
        <v>175</v>
      </c>
      <c r="B425" s="4"/>
      <c r="C425" s="4"/>
      <c r="D425" s="4"/>
      <c r="E425" s="4"/>
      <c r="F425" s="4"/>
      <c r="G425" s="4"/>
      <c r="H425" s="4"/>
    </row>
    <row r="426" customFormat="false" ht="24" hidden="false" customHeight="true" outlineLevel="0" collapsed="false">
      <c r="A426" s="145" t="s">
        <v>176</v>
      </c>
      <c r="B426" s="145"/>
      <c r="C426" s="145"/>
      <c r="D426" s="145"/>
      <c r="E426" s="146"/>
    </row>
    <row r="427" customFormat="false" ht="24" hidden="false" customHeight="true" outlineLevel="0" collapsed="false">
      <c r="A427" s="145" t="s">
        <v>177</v>
      </c>
      <c r="B427" s="147" t="s">
        <v>178</v>
      </c>
      <c r="C427" s="147" t="s">
        <v>75</v>
      </c>
      <c r="D427" s="13" t="s">
        <v>21</v>
      </c>
    </row>
    <row r="428" customFormat="false" ht="24" hidden="false" customHeight="true" outlineLevel="0" collapsed="false">
      <c r="A428" s="89" t="s">
        <v>179</v>
      </c>
      <c r="B428" s="148" t="n">
        <v>1</v>
      </c>
      <c r="C428" s="149" t="n">
        <v>50</v>
      </c>
      <c r="D428" s="150" t="n">
        <f aca="false">C428*B428</f>
        <v>50</v>
      </c>
    </row>
    <row r="429" customFormat="false" ht="24" hidden="false" customHeight="true" outlineLevel="0" collapsed="false">
      <c r="A429" s="28" t="s">
        <v>180</v>
      </c>
      <c r="B429" s="151" t="n">
        <v>1</v>
      </c>
      <c r="C429" s="152" t="n">
        <v>55</v>
      </c>
      <c r="D429" s="150" t="n">
        <f aca="false">C429*B429</f>
        <v>55</v>
      </c>
      <c r="E429" s="12"/>
    </row>
    <row r="430" customFormat="false" ht="24" hidden="false" customHeight="true" outlineLevel="0" collapsed="false">
      <c r="A430" s="28" t="s">
        <v>181</v>
      </c>
      <c r="B430" s="151" t="n">
        <v>1</v>
      </c>
      <c r="C430" s="152" t="n">
        <v>50</v>
      </c>
      <c r="D430" s="150" t="n">
        <f aca="false">C430*B430</f>
        <v>50</v>
      </c>
    </row>
    <row r="431" customFormat="false" ht="24" hidden="false" customHeight="true" outlineLevel="0" collapsed="false">
      <c r="A431" s="28" t="s">
        <v>182</v>
      </c>
      <c r="B431" s="151" t="n">
        <v>1</v>
      </c>
      <c r="C431" s="152" t="n">
        <v>280</v>
      </c>
      <c r="D431" s="150" t="n">
        <f aca="false">C431*B431</f>
        <v>280</v>
      </c>
    </row>
    <row r="432" customFormat="false" ht="24" hidden="false" customHeight="true" outlineLevel="0" collapsed="false">
      <c r="A432" s="28" t="s">
        <v>183</v>
      </c>
      <c r="B432" s="151" t="n">
        <v>1</v>
      </c>
      <c r="C432" s="152" t="n">
        <v>40</v>
      </c>
      <c r="D432" s="150" t="n">
        <f aca="false">C432*B432</f>
        <v>40</v>
      </c>
    </row>
    <row r="433" customFormat="false" ht="24" hidden="false" customHeight="true" outlineLevel="0" collapsed="false">
      <c r="A433" s="145" t="s">
        <v>184</v>
      </c>
      <c r="B433" s="145"/>
      <c r="C433" s="145"/>
      <c r="D433" s="153" t="n">
        <f aca="false">SUM(D428:D432)</f>
        <v>475</v>
      </c>
    </row>
    <row r="434" customFormat="false" ht="24" hidden="false" customHeight="true" outlineLevel="0" collapsed="false">
      <c r="A434" s="154"/>
      <c r="B434" s="155"/>
      <c r="C434" s="155"/>
      <c r="D434" s="155"/>
      <c r="E434" s="156"/>
    </row>
    <row r="435" customFormat="false" ht="24" hidden="false" customHeight="true" outlineLevel="0" collapsed="false">
      <c r="A435" s="145" t="s">
        <v>185</v>
      </c>
      <c r="B435" s="145"/>
      <c r="C435" s="145"/>
      <c r="D435" s="157"/>
      <c r="E435" s="157"/>
    </row>
    <row r="436" customFormat="false" ht="24" hidden="false" customHeight="true" outlineLevel="0" collapsed="false">
      <c r="A436" s="158" t="s">
        <v>14</v>
      </c>
      <c r="B436" s="159" t="s">
        <v>165</v>
      </c>
      <c r="C436" s="160" t="s">
        <v>186</v>
      </c>
      <c r="D436" s="12"/>
      <c r="E436" s="12"/>
    </row>
    <row r="437" customFormat="false" ht="24" hidden="false" customHeight="true" outlineLevel="0" collapsed="false">
      <c r="A437" s="17" t="s">
        <v>22</v>
      </c>
      <c r="B437" s="161"/>
      <c r="C437" s="162" t="n">
        <f aca="false">D433/30*30</f>
        <v>475</v>
      </c>
      <c r="D437" s="163"/>
      <c r="E437" s="164"/>
      <c r="F437" s="32"/>
      <c r="G437" s="32"/>
    </row>
    <row r="438" customFormat="false" ht="24" hidden="false" customHeight="true" outlineLevel="0" collapsed="false">
      <c r="A438" s="28" t="s">
        <v>23</v>
      </c>
      <c r="B438" s="165"/>
      <c r="C438" s="162" t="n">
        <f aca="false">D433/30*30</f>
        <v>475</v>
      </c>
      <c r="D438" s="31"/>
      <c r="E438" s="166"/>
      <c r="F438" s="32"/>
      <c r="G438" s="32"/>
    </row>
    <row r="439" customFormat="false" ht="24" hidden="false" customHeight="true" outlineLevel="0" collapsed="false">
      <c r="A439" s="33" t="s">
        <v>38</v>
      </c>
      <c r="B439" s="167" t="n">
        <v>1200</v>
      </c>
      <c r="C439" s="162" t="n">
        <f aca="false">D433/30*30</f>
        <v>475</v>
      </c>
      <c r="D439" s="168"/>
      <c r="E439" s="166"/>
      <c r="F439" s="32"/>
      <c r="G439" s="32"/>
    </row>
    <row r="440" customFormat="false" ht="24" hidden="false" customHeight="true" outlineLevel="0" collapsed="false">
      <c r="A440" s="17" t="s">
        <v>25</v>
      </c>
      <c r="B440" s="169"/>
      <c r="C440" s="170"/>
      <c r="D440" s="12"/>
      <c r="E440" s="12"/>
      <c r="F440" s="12"/>
      <c r="G440" s="12"/>
    </row>
    <row r="441" customFormat="false" ht="24" hidden="false" customHeight="true" outlineLevel="0" collapsed="false">
      <c r="A441" s="28" t="s">
        <v>26</v>
      </c>
      <c r="B441" s="165"/>
      <c r="C441" s="171"/>
      <c r="D441" s="155"/>
      <c r="E441" s="154"/>
    </row>
    <row r="442" customFormat="false" ht="24" hidden="false" customHeight="true" outlineLevel="0" collapsed="false">
      <c r="A442" s="22" t="s">
        <v>27</v>
      </c>
      <c r="B442" s="167"/>
      <c r="C442" s="172"/>
      <c r="D442" s="155"/>
      <c r="E442" s="154"/>
    </row>
    <row r="443" customFormat="false" ht="24" hidden="false" customHeight="true" outlineLevel="0" collapsed="false">
      <c r="A443" s="154"/>
      <c r="B443" s="155"/>
      <c r="C443" s="155"/>
      <c r="D443" s="155"/>
      <c r="E443" s="154"/>
    </row>
    <row r="444" customFormat="false" ht="24" hidden="false" customHeight="true" outlineLevel="0" collapsed="false">
      <c r="A444" s="144" t="s">
        <v>187</v>
      </c>
      <c r="B444" s="144"/>
      <c r="C444" s="144"/>
      <c r="D444" s="144"/>
      <c r="E444" s="144"/>
      <c r="F444" s="144"/>
    </row>
    <row r="445" customFormat="false" ht="41.25" hidden="false" customHeight="true" outlineLevel="0" collapsed="false">
      <c r="A445" s="43" t="s">
        <v>188</v>
      </c>
      <c r="B445" s="44" t="s">
        <v>189</v>
      </c>
      <c r="C445" s="45" t="s">
        <v>178</v>
      </c>
      <c r="D445" s="45" t="s">
        <v>190</v>
      </c>
      <c r="E445" s="45" t="s">
        <v>191</v>
      </c>
      <c r="F445" s="46" t="s">
        <v>192</v>
      </c>
    </row>
    <row r="446" customFormat="false" ht="24" hidden="false" customHeight="true" outlineLevel="0" collapsed="false">
      <c r="A446" s="173" t="s">
        <v>193</v>
      </c>
      <c r="B446" s="174"/>
      <c r="C446" s="175"/>
      <c r="D446" s="176"/>
      <c r="E446" s="169"/>
      <c r="F446" s="177"/>
    </row>
    <row r="447" customFormat="false" ht="24" hidden="false" customHeight="true" outlineLevel="0" collapsed="false">
      <c r="A447" s="178" t="s">
        <v>194</v>
      </c>
      <c r="B447" s="179"/>
      <c r="C447" s="180"/>
      <c r="D447" s="181"/>
      <c r="E447" s="165"/>
      <c r="F447" s="177" t="n">
        <f aca="false">C447*B447</f>
        <v>0</v>
      </c>
    </row>
    <row r="448" customFormat="false" ht="24" hidden="false" customHeight="true" outlineLevel="0" collapsed="false">
      <c r="A448" s="28"/>
      <c r="B448" s="179"/>
      <c r="C448" s="180"/>
      <c r="D448" s="181"/>
      <c r="E448" s="165"/>
      <c r="F448" s="177" t="n">
        <f aca="false">C448*B448</f>
        <v>0</v>
      </c>
      <c r="G448" s="21"/>
      <c r="H448" s="21"/>
      <c r="I448" s="21"/>
      <c r="J448" s="21"/>
      <c r="K448" s="21"/>
    </row>
    <row r="449" customFormat="false" ht="24" hidden="false" customHeight="true" outlineLevel="0" collapsed="false">
      <c r="A449" s="28"/>
      <c r="B449" s="179"/>
      <c r="C449" s="180"/>
      <c r="D449" s="181"/>
      <c r="E449" s="165"/>
      <c r="F449" s="177" t="n">
        <f aca="false">C449*B449</f>
        <v>0</v>
      </c>
    </row>
    <row r="450" customFormat="false" ht="24" hidden="false" customHeight="true" outlineLevel="0" collapsed="false">
      <c r="A450" s="182" t="s">
        <v>195</v>
      </c>
      <c r="B450" s="182"/>
      <c r="C450" s="182"/>
      <c r="D450" s="182"/>
      <c r="E450" s="183"/>
      <c r="F450" s="184" t="n">
        <f aca="false">SUM(F446:F449)</f>
        <v>0</v>
      </c>
    </row>
    <row r="451" customFormat="false" ht="24" hidden="false" customHeight="true" outlineLevel="0" collapsed="false">
      <c r="A451" s="154"/>
      <c r="B451" s="155"/>
      <c r="C451" s="155"/>
      <c r="D451" s="155"/>
      <c r="E451" s="12"/>
      <c r="F451" s="12"/>
      <c r="G451" s="12"/>
    </row>
    <row r="452" customFormat="false" ht="24" hidden="false" customHeight="true" outlineLevel="0" collapsed="false">
      <c r="A452" s="145" t="s">
        <v>196</v>
      </c>
      <c r="B452" s="145"/>
      <c r="C452" s="145"/>
      <c r="D452" s="145"/>
      <c r="E452" s="12"/>
      <c r="F452" s="12"/>
      <c r="G452" s="12"/>
    </row>
    <row r="453" customFormat="false" ht="27.75" hidden="false" customHeight="true" outlineLevel="0" collapsed="false">
      <c r="A453" s="185" t="s">
        <v>14</v>
      </c>
      <c r="B453" s="186" t="s">
        <v>165</v>
      </c>
      <c r="C453" s="186" t="s">
        <v>166</v>
      </c>
      <c r="D453" s="187" t="s">
        <v>197</v>
      </c>
      <c r="E453" s="31"/>
      <c r="F453" s="32"/>
      <c r="G453" s="32"/>
    </row>
    <row r="454" customFormat="false" ht="24" hidden="false" customHeight="true" outlineLevel="0" collapsed="false">
      <c r="A454" s="17" t="s">
        <v>22</v>
      </c>
      <c r="B454" s="161"/>
      <c r="C454" s="161"/>
      <c r="D454" s="188"/>
      <c r="E454" s="31"/>
      <c r="F454" s="32"/>
      <c r="G454" s="32"/>
    </row>
    <row r="455" customFormat="false" ht="24" hidden="false" customHeight="true" outlineLevel="0" collapsed="false">
      <c r="A455" s="28" t="s">
        <v>23</v>
      </c>
      <c r="B455" s="165"/>
      <c r="C455" s="165"/>
      <c r="D455" s="188"/>
      <c r="E455" s="32"/>
      <c r="F455" s="32"/>
      <c r="G455" s="32"/>
    </row>
    <row r="456" customFormat="false" ht="24" hidden="false" customHeight="true" outlineLevel="0" collapsed="false">
      <c r="A456" s="33" t="s">
        <v>38</v>
      </c>
      <c r="B456" s="189"/>
      <c r="C456" s="189"/>
      <c r="D456" s="188" t="n">
        <f aca="false">F450/4</f>
        <v>0</v>
      </c>
      <c r="E456" s="31"/>
      <c r="F456" s="32"/>
      <c r="G456" s="32"/>
    </row>
    <row r="457" customFormat="false" ht="24" hidden="false" customHeight="true" outlineLevel="0" collapsed="false">
      <c r="A457" s="17" t="s">
        <v>25</v>
      </c>
      <c r="B457" s="161"/>
      <c r="C457" s="161"/>
      <c r="D457" s="190"/>
    </row>
    <row r="458" customFormat="false" ht="24" hidden="false" customHeight="true" outlineLevel="0" collapsed="false">
      <c r="A458" s="28" t="s">
        <v>26</v>
      </c>
      <c r="B458" s="165"/>
      <c r="C458" s="165"/>
      <c r="D458" s="191"/>
    </row>
    <row r="459" customFormat="false" ht="24" hidden="false" customHeight="true" outlineLevel="0" collapsed="false">
      <c r="A459" s="22" t="s">
        <v>27</v>
      </c>
      <c r="B459" s="167"/>
      <c r="C459" s="167"/>
      <c r="D459" s="192"/>
    </row>
    <row r="461" customFormat="false" ht="24" hidden="false" customHeight="true" outlineLevel="0" collapsed="false">
      <c r="A461" s="193" t="s">
        <v>175</v>
      </c>
      <c r="B461" s="193"/>
      <c r="C461" s="193"/>
      <c r="D461" s="193"/>
    </row>
    <row r="462" customFormat="false" ht="39.75" hidden="false" customHeight="true" outlineLevel="0" collapsed="false">
      <c r="A462" s="158" t="s">
        <v>14</v>
      </c>
      <c r="B462" s="194" t="s">
        <v>198</v>
      </c>
      <c r="C462" s="194" t="s">
        <v>199</v>
      </c>
      <c r="D462" s="160" t="s">
        <v>21</v>
      </c>
    </row>
    <row r="463" customFormat="false" ht="24" hidden="false" customHeight="true" outlineLevel="0" collapsed="false">
      <c r="A463" s="17" t="s">
        <v>22</v>
      </c>
      <c r="B463" s="195" t="n">
        <f aca="false">C437</f>
        <v>475</v>
      </c>
      <c r="C463" s="195" t="n">
        <f aca="false">D454</f>
        <v>0</v>
      </c>
      <c r="D463" s="190" t="n">
        <f aca="false">SUM(B463:C463)</f>
        <v>475</v>
      </c>
    </row>
    <row r="464" customFormat="false" ht="24" hidden="false" customHeight="true" outlineLevel="0" collapsed="false">
      <c r="A464" s="28" t="s">
        <v>23</v>
      </c>
      <c r="B464" s="196" t="n">
        <f aca="false">C438</f>
        <v>475</v>
      </c>
      <c r="C464" s="196" t="n">
        <f aca="false">D455</f>
        <v>0</v>
      </c>
      <c r="D464" s="191" t="n">
        <f aca="false">SUM(B464:C464)</f>
        <v>475</v>
      </c>
    </row>
    <row r="465" customFormat="false" ht="24" hidden="false" customHeight="true" outlineLevel="0" collapsed="false">
      <c r="A465" s="33" t="s">
        <v>38</v>
      </c>
      <c r="B465" s="197" t="n">
        <f aca="false">C439</f>
        <v>475</v>
      </c>
      <c r="C465" s="197" t="n">
        <f aca="false">D456</f>
        <v>0</v>
      </c>
      <c r="D465" s="188" t="n">
        <f aca="false">SUM(B465:C465)</f>
        <v>475</v>
      </c>
    </row>
    <row r="466" customFormat="false" ht="24" hidden="false" customHeight="true" outlineLevel="0" collapsed="false">
      <c r="A466" s="17" t="s">
        <v>25</v>
      </c>
      <c r="B466" s="195" t="n">
        <f aca="false">C440</f>
        <v>0</v>
      </c>
      <c r="C466" s="195" t="n">
        <f aca="false">D457</f>
        <v>0</v>
      </c>
      <c r="D466" s="190" t="n">
        <f aca="false">SUM(B466:C466)</f>
        <v>0</v>
      </c>
    </row>
    <row r="467" customFormat="false" ht="24" hidden="false" customHeight="true" outlineLevel="0" collapsed="false">
      <c r="A467" s="28" t="s">
        <v>26</v>
      </c>
      <c r="B467" s="196" t="n">
        <f aca="false">C441</f>
        <v>0</v>
      </c>
      <c r="C467" s="196" t="n">
        <f aca="false">D458</f>
        <v>0</v>
      </c>
      <c r="D467" s="191" t="n">
        <f aca="false">SUM(B467:C467)</f>
        <v>0</v>
      </c>
    </row>
    <row r="468" customFormat="false" ht="24" hidden="false" customHeight="true" outlineLevel="0" collapsed="false">
      <c r="A468" s="22" t="s">
        <v>27</v>
      </c>
      <c r="B468" s="198" t="n">
        <f aca="false">C442</f>
        <v>0</v>
      </c>
      <c r="C468" s="198" t="n">
        <f aca="false">D459</f>
        <v>0</v>
      </c>
      <c r="D468" s="192" t="n">
        <f aca="false">SUM(B468:C468)</f>
        <v>0</v>
      </c>
      <c r="H468" s="21"/>
    </row>
    <row r="470" customFormat="false" ht="24" hidden="false" customHeight="true" outlineLevel="0" collapsed="false">
      <c r="A470" s="4" t="s">
        <v>200</v>
      </c>
      <c r="B470" s="4"/>
      <c r="C470" s="4"/>
      <c r="D470" s="4"/>
      <c r="E470" s="4"/>
      <c r="F470" s="4"/>
      <c r="G470" s="4"/>
      <c r="H470" s="4"/>
    </row>
    <row r="471" customFormat="false" ht="40.15" hidden="false" customHeight="true" outlineLevel="0" collapsed="false">
      <c r="A471" s="199" t="s">
        <v>201</v>
      </c>
      <c r="B471" s="199"/>
      <c r="C471" s="55"/>
      <c r="D471" s="55"/>
      <c r="E471" s="55"/>
      <c r="F471" s="55"/>
    </row>
    <row r="472" customFormat="false" ht="24" hidden="false" customHeight="true" outlineLevel="0" collapsed="false">
      <c r="A472" s="200" t="s">
        <v>202</v>
      </c>
      <c r="B472" s="201" t="n">
        <v>0.1</v>
      </c>
      <c r="C472" s="202" t="n">
        <v>0.1</v>
      </c>
      <c r="D472" s="202" t="n">
        <v>0.05</v>
      </c>
      <c r="E472" s="55"/>
      <c r="F472" s="55"/>
      <c r="G472" s="1" t="s">
        <v>203</v>
      </c>
      <c r="H472" s="1" t="s">
        <v>204</v>
      </c>
    </row>
    <row r="473" customFormat="false" ht="24" hidden="false" customHeight="true" outlineLevel="0" collapsed="false">
      <c r="A473" s="200" t="s">
        <v>205</v>
      </c>
      <c r="B473" s="201" t="n">
        <v>0.1425</v>
      </c>
      <c r="C473" s="203" t="n">
        <v>0.0865</v>
      </c>
      <c r="D473" s="202" t="s">
        <v>206</v>
      </c>
      <c r="F473" s="204" t="s">
        <v>207</v>
      </c>
      <c r="G473" s="1" t="s">
        <v>208</v>
      </c>
      <c r="H473" s="205" t="n">
        <v>0.05</v>
      </c>
    </row>
    <row r="474" customFormat="false" ht="24" hidden="false" customHeight="true" outlineLevel="0" collapsed="false">
      <c r="A474" s="88" t="s">
        <v>209</v>
      </c>
      <c r="B474" s="206" t="n">
        <v>0.1</v>
      </c>
      <c r="C474" s="202" t="n">
        <v>0.1</v>
      </c>
      <c r="D474" s="202" t="n">
        <v>0.1</v>
      </c>
      <c r="F474" s="204" t="s">
        <v>210</v>
      </c>
      <c r="G474" s="1" t="s">
        <v>211</v>
      </c>
      <c r="H474" s="205" t="n">
        <v>0.05</v>
      </c>
    </row>
    <row r="475" customFormat="false" ht="24.2" hidden="false" customHeight="true" outlineLevel="0" collapsed="false">
      <c r="B475" s="11" t="s">
        <v>212</v>
      </c>
      <c r="C475" s="11" t="s">
        <v>213</v>
      </c>
      <c r="D475" s="11" t="s">
        <v>214</v>
      </c>
    </row>
    <row r="476" customFormat="false" ht="24" hidden="false" customHeight="true" outlineLevel="0" collapsed="false">
      <c r="A476" s="13" t="s">
        <v>200</v>
      </c>
      <c r="B476" s="13"/>
      <c r="C476" s="13"/>
      <c r="D476" s="13"/>
    </row>
    <row r="477" customFormat="false" ht="24" hidden="false" customHeight="true" outlineLevel="0" collapsed="false">
      <c r="A477" s="56" t="s">
        <v>14</v>
      </c>
      <c r="B477" s="57" t="s">
        <v>15</v>
      </c>
      <c r="C477" s="57" t="s">
        <v>16</v>
      </c>
      <c r="D477" s="59" t="s">
        <v>21</v>
      </c>
      <c r="E477" s="207" t="s">
        <v>21</v>
      </c>
      <c r="F477" s="207" t="s">
        <v>21</v>
      </c>
    </row>
    <row r="478" customFormat="false" ht="24" hidden="false" customHeight="true" outlineLevel="0" collapsed="false">
      <c r="A478" s="17" t="s">
        <v>22</v>
      </c>
      <c r="B478" s="208" t="n">
        <f aca="false">G62+E239+E338+D418+D463</f>
        <v>3973.29193328713</v>
      </c>
      <c r="C478" s="19" t="n">
        <f aca="false">((1+$B$472)/(1-$B$473-$B$474))-1</f>
        <v>0.452145214521452</v>
      </c>
      <c r="D478" s="27" t="n">
        <f aca="false">B478*C478</f>
        <v>1796.50493353247</v>
      </c>
      <c r="E478" s="27"/>
      <c r="F478" s="27"/>
    </row>
    <row r="479" customFormat="false" ht="24" hidden="false" customHeight="true" outlineLevel="0" collapsed="false">
      <c r="A479" s="28" t="s">
        <v>23</v>
      </c>
      <c r="B479" s="209" t="n">
        <f aca="false">G63+E240+E339+D419+D464</f>
        <v>3973.29193328713</v>
      </c>
      <c r="C479" s="63" t="n">
        <f aca="false">((1+$B$472)/(1-$B$473-$B$474))-1</f>
        <v>0.452145214521452</v>
      </c>
      <c r="D479" s="30" t="n">
        <f aca="false">B479*C479</f>
        <v>1796.50493353247</v>
      </c>
      <c r="E479" s="30"/>
      <c r="F479" s="30"/>
    </row>
    <row r="480" customFormat="false" ht="24" hidden="false" customHeight="true" outlineLevel="0" collapsed="false">
      <c r="A480" s="33" t="s">
        <v>38</v>
      </c>
      <c r="B480" s="210" t="n">
        <f aca="false">G64+E241+E340+D420+D465</f>
        <v>4601.27187615047</v>
      </c>
      <c r="C480" s="64" t="n">
        <f aca="false">((1+$B$472)/(1-$B$473-$B$474))-1</f>
        <v>0.452145214521452</v>
      </c>
      <c r="D480" s="35" t="n">
        <f aca="false">B480*C480</f>
        <v>2080.44305951358</v>
      </c>
      <c r="E480" s="211" t="n">
        <f aca="false">B480*(((1+$B$472)/(1-$C$473-$B$474))-1)</f>
        <v>1620.4848094863</v>
      </c>
      <c r="F480" s="211" t="e">
        <f aca="false">B480*(((1+$B$472)/(1-$D$473-$B$474))-1)</f>
        <v>#VALUE!</v>
      </c>
      <c r="G480" s="212"/>
    </row>
    <row r="481" customFormat="false" ht="24" hidden="false" customHeight="true" outlineLevel="0" collapsed="false">
      <c r="A481" s="17" t="s">
        <v>25</v>
      </c>
      <c r="B481" s="208" t="n">
        <f aca="false">G65+E242+E341+D421+D466</f>
        <v>251.24139319987</v>
      </c>
      <c r="C481" s="19" t="n">
        <f aca="false">((1+$B$472)/(1-$B$473-$B$474))-1</f>
        <v>0.452145214521452</v>
      </c>
      <c r="D481" s="27" t="n">
        <f aca="false">B481*C481</f>
        <v>113.597593625024</v>
      </c>
      <c r="E481" s="27"/>
      <c r="F481" s="27"/>
    </row>
    <row r="482" customFormat="false" ht="24" hidden="false" customHeight="true" outlineLevel="0" collapsed="false">
      <c r="A482" s="28" t="s">
        <v>26</v>
      </c>
      <c r="B482" s="209" t="n">
        <f aca="false">G66+E243+E342+D422+D467</f>
        <v>251.24139319987</v>
      </c>
      <c r="C482" s="63" t="n">
        <f aca="false">((1+$B$472)/(1-$B$473-$B$474))-1</f>
        <v>0.452145214521452</v>
      </c>
      <c r="D482" s="30" t="n">
        <f aca="false">B482*C482</f>
        <v>113.597593625024</v>
      </c>
      <c r="E482" s="30"/>
      <c r="F482" s="30"/>
    </row>
    <row r="483" customFormat="false" ht="24" hidden="false" customHeight="true" outlineLevel="0" collapsed="false">
      <c r="A483" s="22" t="s">
        <v>27</v>
      </c>
      <c r="B483" s="213" t="n">
        <f aca="false">G67+E244+E343+D423+D468</f>
        <v>375.916987700891</v>
      </c>
      <c r="C483" s="24" t="n">
        <f aca="false">((1+$B$472)/(1-$B$473-$B$474))-1</f>
        <v>0.452145214521452</v>
      </c>
      <c r="D483" s="38" t="n">
        <f aca="false">B483*C483</f>
        <v>169.969067046277</v>
      </c>
      <c r="E483" s="38"/>
      <c r="F483" s="38"/>
      <c r="H483" s="21"/>
    </row>
    <row r="484" customFormat="false" ht="27.95" hidden="false" customHeight="true" outlineLevel="0" collapsed="false">
      <c r="D484" s="11" t="s">
        <v>212</v>
      </c>
      <c r="E484" s="11" t="s">
        <v>213</v>
      </c>
      <c r="F484" s="11" t="s">
        <v>214</v>
      </c>
    </row>
    <row r="485" customFormat="false" ht="24" hidden="false" customHeight="true" outlineLevel="0" collapsed="false">
      <c r="A485" s="4" t="s">
        <v>215</v>
      </c>
      <c r="B485" s="4"/>
      <c r="C485" s="4"/>
      <c r="D485" s="4"/>
      <c r="E485" s="4"/>
      <c r="F485" s="4"/>
      <c r="G485" s="4"/>
      <c r="H485" s="4"/>
    </row>
    <row r="486" customFormat="false" ht="34.5" hidden="false" customHeight="true" outlineLevel="0" collapsed="false">
      <c r="A486" s="3" t="s">
        <v>216</v>
      </c>
      <c r="B486" s="3"/>
      <c r="C486" s="3"/>
      <c r="D486" s="3"/>
      <c r="E486" s="3"/>
      <c r="F486" s="3"/>
      <c r="G486" s="3"/>
      <c r="H486" s="3"/>
    </row>
    <row r="487" customFormat="false" ht="24" hidden="false" customHeight="true" outlineLevel="0" collapsed="false">
      <c r="A487" s="13" t="s">
        <v>217</v>
      </c>
      <c r="B487" s="13"/>
      <c r="C487" s="13"/>
      <c r="D487" s="13"/>
    </row>
    <row r="488" customFormat="false" ht="24" hidden="false" customHeight="true" outlineLevel="0" collapsed="false">
      <c r="A488" s="14" t="s">
        <v>14</v>
      </c>
      <c r="B488" s="15" t="s">
        <v>15</v>
      </c>
      <c r="C488" s="15" t="s">
        <v>218</v>
      </c>
      <c r="D488" s="16" t="s">
        <v>21</v>
      </c>
    </row>
    <row r="489" customFormat="false" ht="24" hidden="false" customHeight="true" outlineLevel="0" collapsed="false">
      <c r="A489" s="17" t="s">
        <v>25</v>
      </c>
      <c r="B489" s="18" t="n">
        <f aca="false">G65+E242+E341+D421+D466+D481</f>
        <v>364.838986824893</v>
      </c>
      <c r="C489" s="47" t="n">
        <v>40</v>
      </c>
      <c r="D489" s="27" t="n">
        <f aca="false">B489/C489</f>
        <v>9.12097467062234</v>
      </c>
    </row>
    <row r="490" customFormat="false" ht="24" hidden="false" customHeight="true" outlineLevel="0" collapsed="false">
      <c r="A490" s="28" t="s">
        <v>26</v>
      </c>
      <c r="B490" s="29" t="n">
        <f aca="false">G66+E243+E342+D422+D467+D482</f>
        <v>364.838986824893</v>
      </c>
      <c r="C490" s="8" t="n">
        <f aca="false">C489</f>
        <v>40</v>
      </c>
      <c r="D490" s="30" t="n">
        <f aca="false">B490/C490</f>
        <v>9.12097467062234</v>
      </c>
    </row>
    <row r="491" customFormat="false" ht="24" hidden="false" customHeight="true" outlineLevel="0" collapsed="false">
      <c r="A491" s="22" t="s">
        <v>27</v>
      </c>
      <c r="B491" s="23" t="n">
        <f aca="false">G67+E244+E343+D423+D468+D483</f>
        <v>545.886054747168</v>
      </c>
      <c r="C491" s="52" t="n">
        <f aca="false">C490</f>
        <v>40</v>
      </c>
      <c r="D491" s="38" t="n">
        <f aca="false">B491/C491</f>
        <v>13.6471513686792</v>
      </c>
      <c r="H491" s="21"/>
    </row>
    <row r="493" customFormat="false" ht="24" hidden="false" customHeight="true" outlineLevel="0" collapsed="false">
      <c r="A493" s="4" t="s">
        <v>219</v>
      </c>
      <c r="B493" s="4"/>
      <c r="C493" s="4"/>
      <c r="D493" s="4"/>
      <c r="E493" s="4"/>
      <c r="F493" s="4"/>
      <c r="G493" s="4"/>
      <c r="H493" s="4"/>
    </row>
    <row r="494" customFormat="false" ht="24" hidden="false" customHeight="true" outlineLevel="0" collapsed="false">
      <c r="A494" s="144" t="s">
        <v>220</v>
      </c>
      <c r="B494" s="144"/>
      <c r="C494" s="144"/>
      <c r="D494" s="144"/>
    </row>
    <row r="495" customFormat="false" ht="24" hidden="false" customHeight="true" outlineLevel="0" collapsed="false">
      <c r="A495" s="214" t="s">
        <v>221</v>
      </c>
      <c r="B495" s="15" t="s">
        <v>222</v>
      </c>
      <c r="C495" s="15" t="s">
        <v>223</v>
      </c>
      <c r="D495" s="16" t="s">
        <v>224</v>
      </c>
    </row>
    <row r="496" customFormat="false" ht="25.15" hidden="false" customHeight="true" outlineLevel="0" collapsed="false">
      <c r="A496" s="114" t="s">
        <v>225</v>
      </c>
      <c r="B496" s="18" t="n">
        <f aca="false">G62</f>
        <v>1576.908</v>
      </c>
      <c r="C496" s="18" t="n">
        <f aca="false">G63</f>
        <v>1576.908</v>
      </c>
      <c r="D496" s="20" t="n">
        <f aca="false">G64</f>
        <v>1839.726</v>
      </c>
    </row>
    <row r="497" customFormat="false" ht="22.35" hidden="false" customHeight="true" outlineLevel="0" collapsed="false">
      <c r="A497" s="97" t="s">
        <v>226</v>
      </c>
      <c r="B497" s="29" t="n">
        <f aca="false">E239</f>
        <v>1384.323972</v>
      </c>
      <c r="C497" s="29" t="n">
        <f aca="false">E240</f>
        <v>1384.323972</v>
      </c>
      <c r="D497" s="215" t="n">
        <f aca="false">E241</f>
        <v>1495.144684</v>
      </c>
    </row>
    <row r="498" customFormat="false" ht="22.35" hidden="false" customHeight="true" outlineLevel="0" collapsed="false">
      <c r="A498" s="97" t="s">
        <v>227</v>
      </c>
      <c r="B498" s="29" t="n">
        <f aca="false">E338</f>
        <v>140.2838629</v>
      </c>
      <c r="C498" s="29" t="n">
        <f aca="false">E339</f>
        <v>140.2838629</v>
      </c>
      <c r="D498" s="215" t="n">
        <f aca="false">E340</f>
        <v>158.668675466667</v>
      </c>
    </row>
    <row r="499" customFormat="false" ht="25.15" hidden="false" customHeight="true" outlineLevel="0" collapsed="false">
      <c r="A499" s="97" t="s">
        <v>228</v>
      </c>
      <c r="B499" s="29" t="n">
        <f aca="false">D418</f>
        <v>396.776098387134</v>
      </c>
      <c r="C499" s="29" t="n">
        <f aca="false">D419</f>
        <v>396.776098387134</v>
      </c>
      <c r="D499" s="215" t="n">
        <f aca="false">D420</f>
        <v>632.732516683799</v>
      </c>
    </row>
    <row r="500" customFormat="false" ht="22.35" hidden="false" customHeight="true" outlineLevel="0" collapsed="false">
      <c r="A500" s="97" t="s">
        <v>229</v>
      </c>
      <c r="B500" s="29" t="n">
        <f aca="false">D463</f>
        <v>475</v>
      </c>
      <c r="C500" s="29" t="n">
        <f aca="false">D464</f>
        <v>475</v>
      </c>
      <c r="D500" s="215" t="n">
        <f aca="false">D465</f>
        <v>475</v>
      </c>
    </row>
    <row r="501" customFormat="false" ht="20.45" hidden="false" customHeight="true" outlineLevel="0" collapsed="false">
      <c r="A501" s="97" t="s">
        <v>230</v>
      </c>
      <c r="B501" s="29" t="n">
        <f aca="false">D478</f>
        <v>1796.50493353247</v>
      </c>
      <c r="C501" s="29" t="n">
        <f aca="false">D479</f>
        <v>1796.50493353247</v>
      </c>
      <c r="D501" s="215" t="n">
        <f aca="false">D480</f>
        <v>2080.44305951358</v>
      </c>
    </row>
    <row r="502" customFormat="false" ht="25.15" hidden="false" customHeight="true" outlineLevel="0" collapsed="false">
      <c r="A502" s="97" t="s">
        <v>231</v>
      </c>
      <c r="B502" s="29" t="n">
        <f aca="false">D489</f>
        <v>9.12097467062234</v>
      </c>
      <c r="C502" s="29" t="n">
        <f aca="false">D490</f>
        <v>9.12097467062234</v>
      </c>
      <c r="D502" s="215" t="n">
        <f aca="false">D491</f>
        <v>13.6471513686792</v>
      </c>
    </row>
    <row r="503" customFormat="false" ht="23.25" hidden="false" customHeight="true" outlineLevel="0" collapsed="false">
      <c r="A503" s="216" t="s">
        <v>232</v>
      </c>
      <c r="B503" s="217" t="n">
        <f aca="false">SUM(B496:B502)</f>
        <v>5778.91784149022</v>
      </c>
      <c r="C503" s="217" t="n">
        <f aca="false">SUM(C496:C502)</f>
        <v>5778.91784149022</v>
      </c>
      <c r="D503" s="218" t="n">
        <f aca="false">SUM(D496:D502)</f>
        <v>6695.36208703272</v>
      </c>
      <c r="E503" s="12"/>
    </row>
    <row r="504" customFormat="false" ht="24.95" hidden="false" customHeight="true" outlineLevel="0" collapsed="false">
      <c r="A504" s="132" t="s">
        <v>233</v>
      </c>
      <c r="B504" s="219" t="n">
        <f aca="false">B503*2</f>
        <v>11557.8356829804</v>
      </c>
      <c r="C504" s="219" t="n">
        <f aca="false">C503*4</f>
        <v>23115.6713659609</v>
      </c>
      <c r="D504" s="220" t="n">
        <f aca="false">D503*1</f>
        <v>6695.36208703272</v>
      </c>
      <c r="E504" s="32"/>
      <c r="F504" s="221"/>
      <c r="G504" s="12"/>
    </row>
    <row r="505" customFormat="false" ht="24" hidden="false" customHeight="true" outlineLevel="0" collapsed="false">
      <c r="A505" s="12"/>
      <c r="B505" s="222" t="s">
        <v>234</v>
      </c>
      <c r="C505" s="222" t="s">
        <v>234</v>
      </c>
      <c r="D505" s="222" t="n">
        <v>30.43</v>
      </c>
      <c r="E505" s="223"/>
      <c r="F505" s="32"/>
      <c r="G505" s="12"/>
    </row>
    <row r="506" customFormat="false" ht="24" hidden="false" customHeight="true" outlineLevel="0" collapsed="false">
      <c r="A506" s="12"/>
      <c r="B506" s="12"/>
      <c r="C506" s="12"/>
      <c r="D506" s="224"/>
      <c r="E506" s="225"/>
      <c r="F506" s="226"/>
    </row>
    <row r="507" customFormat="false" ht="22.35" hidden="false" customHeight="true" outlineLevel="0" collapsed="false">
      <c r="A507" s="227" t="s">
        <v>235</v>
      </c>
      <c r="B507" s="227"/>
      <c r="C507" s="228"/>
      <c r="D507" s="228"/>
      <c r="E507" s="225"/>
      <c r="F507" s="229"/>
    </row>
    <row r="508" customFormat="false" ht="15" hidden="false" customHeight="false" outlineLevel="0" collapsed="false">
      <c r="A508" s="230" t="s">
        <v>236</v>
      </c>
      <c r="B508" s="231" t="n">
        <v>2921.28</v>
      </c>
      <c r="C508" s="228"/>
      <c r="D508" s="228"/>
      <c r="E508" s="228"/>
      <c r="F508" s="228"/>
    </row>
    <row r="509" customFormat="false" ht="15" hidden="false" customHeight="false" outlineLevel="0" collapsed="false">
      <c r="A509" s="230" t="s">
        <v>234</v>
      </c>
      <c r="B509" s="231" t="s">
        <v>234</v>
      </c>
      <c r="C509" s="228"/>
      <c r="D509" s="228"/>
      <c r="E509" s="228"/>
      <c r="F509" s="228"/>
    </row>
    <row r="510" customFormat="false" ht="15" hidden="false" customHeight="false" outlineLevel="0" collapsed="false">
      <c r="A510" s="230" t="s">
        <v>234</v>
      </c>
      <c r="B510" s="231" t="s">
        <v>234</v>
      </c>
      <c r="C510" s="228"/>
      <c r="D510" s="228"/>
      <c r="E510" s="228"/>
      <c r="F510" s="228"/>
    </row>
    <row r="511" customFormat="false" ht="21.6" hidden="false" customHeight="true" outlineLevel="0" collapsed="false">
      <c r="A511" s="232" t="s">
        <v>234</v>
      </c>
      <c r="B511" s="233" t="s">
        <v>234</v>
      </c>
    </row>
    <row r="513" customFormat="false" ht="15" hidden="false" customHeight="true" outlineLevel="0" collapsed="false">
      <c r="A513" s="234"/>
      <c r="B513" s="234"/>
      <c r="C513" s="234"/>
      <c r="D513" s="234"/>
      <c r="E513" s="234"/>
      <c r="F513" s="234"/>
      <c r="G513" s="234"/>
    </row>
    <row r="514" customFormat="false" ht="15" hidden="false" customHeight="false" outlineLevel="0" collapsed="false">
      <c r="A514" s="234"/>
      <c r="B514" s="234"/>
      <c r="C514" s="234"/>
      <c r="D514" s="234"/>
      <c r="E514" s="234"/>
      <c r="F514" s="234"/>
      <c r="G514" s="234"/>
    </row>
  </sheetData>
  <mergeCells count="111">
    <mergeCell ref="A1:H1"/>
    <mergeCell ref="A2:H2"/>
    <mergeCell ref="A3:H3"/>
    <mergeCell ref="A4:H4"/>
    <mergeCell ref="A5:H5"/>
    <mergeCell ref="A6:H6"/>
    <mergeCell ref="A7:H7"/>
    <mergeCell ref="A8:B8"/>
    <mergeCell ref="A13:H13"/>
    <mergeCell ref="A14:H14"/>
    <mergeCell ref="A15:D15"/>
    <mergeCell ref="A20:H20"/>
    <mergeCell ref="A21:H21"/>
    <mergeCell ref="A22:D22"/>
    <mergeCell ref="A31:H31"/>
    <mergeCell ref="A32:H32"/>
    <mergeCell ref="A33:E33"/>
    <mergeCell ref="A37:E37"/>
    <mergeCell ref="A42:D42"/>
    <mergeCell ref="A47:H47"/>
    <mergeCell ref="A48:F48"/>
    <mergeCell ref="A49:D49"/>
    <mergeCell ref="A58:H58"/>
    <mergeCell ref="A59:H59"/>
    <mergeCell ref="A60:G60"/>
    <mergeCell ref="A69:H69"/>
    <mergeCell ref="A71:H71"/>
    <mergeCell ref="A72:D72"/>
    <mergeCell ref="A81:D81"/>
    <mergeCell ref="A90:E90"/>
    <mergeCell ref="A99:E99"/>
    <mergeCell ref="A108:H108"/>
    <mergeCell ref="A109:H109"/>
    <mergeCell ref="A110:B110"/>
    <mergeCell ref="A122:D122"/>
    <mergeCell ref="A131:D131"/>
    <mergeCell ref="A140:D140"/>
    <mergeCell ref="A149:H149"/>
    <mergeCell ref="A150:H150"/>
    <mergeCell ref="A151:E151"/>
    <mergeCell ref="A152:E152"/>
    <mergeCell ref="A161:E161"/>
    <mergeCell ref="A170:D170"/>
    <mergeCell ref="A179:D179"/>
    <mergeCell ref="A180:D180"/>
    <mergeCell ref="A189:D189"/>
    <mergeCell ref="A198:D198"/>
    <mergeCell ref="A207:H207"/>
    <mergeCell ref="A208:D208"/>
    <mergeCell ref="A217:H217"/>
    <mergeCell ref="A218:D218"/>
    <mergeCell ref="A227:F227"/>
    <mergeCell ref="A236:H236"/>
    <mergeCell ref="A237:E237"/>
    <mergeCell ref="A246:H246"/>
    <mergeCell ref="A247:H247"/>
    <mergeCell ref="A248:B248"/>
    <mergeCell ref="A257:H257"/>
    <mergeCell ref="A258:H258"/>
    <mergeCell ref="A259:D259"/>
    <mergeCell ref="A268:D268"/>
    <mergeCell ref="A277:D277"/>
    <mergeCell ref="A286:H286"/>
    <mergeCell ref="A287:H287"/>
    <mergeCell ref="A288:D288"/>
    <mergeCell ref="A297:D297"/>
    <mergeCell ref="A306:D306"/>
    <mergeCell ref="A315:H315"/>
    <mergeCell ref="A316:H316"/>
    <mergeCell ref="A317:E317"/>
    <mergeCell ref="A326:D326"/>
    <mergeCell ref="A335:H335"/>
    <mergeCell ref="A336:E336"/>
    <mergeCell ref="A345:H345"/>
    <mergeCell ref="A346:H346"/>
    <mergeCell ref="A347:G347"/>
    <mergeCell ref="A348:G348"/>
    <mergeCell ref="A349:A350"/>
    <mergeCell ref="B349:B350"/>
    <mergeCell ref="C349:C350"/>
    <mergeCell ref="A364:D364"/>
    <mergeCell ref="A365:A366"/>
    <mergeCell ref="B365:D365"/>
    <mergeCell ref="A381:H381"/>
    <mergeCell ref="A382:H382"/>
    <mergeCell ref="A383:D383"/>
    <mergeCell ref="A392:E392"/>
    <mergeCell ref="A401:H401"/>
    <mergeCell ref="A402:H402"/>
    <mergeCell ref="A403:D403"/>
    <mergeCell ref="A409:D409"/>
    <mergeCell ref="A415:H415"/>
    <mergeCell ref="A416:D416"/>
    <mergeCell ref="A425:H425"/>
    <mergeCell ref="A426:D426"/>
    <mergeCell ref="A433:C433"/>
    <mergeCell ref="A435:C435"/>
    <mergeCell ref="A444:F444"/>
    <mergeCell ref="A450:D450"/>
    <mergeCell ref="A452:D452"/>
    <mergeCell ref="A461:D461"/>
    <mergeCell ref="A470:H470"/>
    <mergeCell ref="A471:B471"/>
    <mergeCell ref="A476:D476"/>
    <mergeCell ref="A485:H485"/>
    <mergeCell ref="A486:H486"/>
    <mergeCell ref="A487:D487"/>
    <mergeCell ref="A493:H493"/>
    <mergeCell ref="A494:D494"/>
    <mergeCell ref="A507:B507"/>
    <mergeCell ref="A513:G514"/>
  </mergeCells>
  <printOptions headings="false" gridLines="false" gridLinesSet="true" horizontalCentered="false" verticalCentered="false"/>
  <pageMargins left="0.511805555555556" right="0.511805555555556" top="0.7875" bottom="0.7875" header="0.511811023622047" footer="0.511811023622047"/>
  <pageSetup paperSize="9" scale="90" fitToWidth="1" fitToHeight="1" pageOrder="downThenOver" orientation="landscape" blackAndWhite="false" draft="false" cellComments="none" horizontalDpi="300" verticalDpi="300" copies="1"/>
  <headerFooter differentFirst="false" differentOddEven="false">
    <oddHeader/>
    <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D136"/>
  <sheetViews>
    <sheetView showFormulas="false" showGridLines="tru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9.13671875" defaultRowHeight="15" zeroHeight="false" outlineLevelRow="0" outlineLevelCol="0"/>
  <cols>
    <col collapsed="false" customWidth="false" hidden="false" outlineLevel="0" max="1" min="1" style="12" width="9.13"/>
    <col collapsed="false" customWidth="true" hidden="false" outlineLevel="0" max="2" min="2" style="12" width="72.14"/>
    <col collapsed="false" customWidth="true" hidden="false" outlineLevel="0" max="3" min="3" style="12" width="18"/>
    <col collapsed="false" customWidth="true" hidden="false" outlineLevel="0" max="4" min="4" style="12" width="14.28"/>
    <col collapsed="false" customWidth="true" hidden="false" outlineLevel="0" max="5" min="5" style="12" width="12.71"/>
    <col collapsed="false" customWidth="true" hidden="false" outlineLevel="0" max="6" min="6" style="12" width="11.99"/>
    <col collapsed="false" customWidth="true" hidden="false" outlineLevel="0" max="7" min="7" style="12" width="15.15"/>
    <col collapsed="false" customWidth="false" hidden="false" outlineLevel="0" max="1024" min="8" style="12" width="9.13"/>
  </cols>
  <sheetData>
    <row r="1" customFormat="false" ht="22.05" hidden="false" customHeight="false" outlineLevel="0" collapsed="false">
      <c r="A1" s="235" t="s">
        <v>0</v>
      </c>
      <c r="B1" s="235"/>
      <c r="C1" s="235"/>
      <c r="D1" s="235"/>
    </row>
    <row r="2" customFormat="false" ht="22.05" hidden="false" customHeight="false" outlineLevel="0" collapsed="false">
      <c r="A2" s="235" t="s">
        <v>237</v>
      </c>
      <c r="B2" s="235"/>
      <c r="C2" s="235"/>
      <c r="D2" s="235"/>
    </row>
    <row r="3" customFormat="false" ht="15" hidden="false" customHeight="false" outlineLevel="0" collapsed="false">
      <c r="A3" s="236" t="s">
        <v>238</v>
      </c>
      <c r="B3" s="236"/>
      <c r="C3" s="236"/>
      <c r="D3" s="236"/>
    </row>
    <row r="6" customFormat="false" ht="15" hidden="false" customHeight="false" outlineLevel="0" collapsed="false">
      <c r="A6" s="237" t="s">
        <v>239</v>
      </c>
      <c r="B6" s="237"/>
      <c r="C6" s="237"/>
    </row>
    <row r="8" customFormat="false" ht="15" hidden="false" customHeight="false" outlineLevel="0" collapsed="false">
      <c r="A8" s="238" t="n">
        <v>1</v>
      </c>
      <c r="B8" s="239" t="s">
        <v>240</v>
      </c>
      <c r="C8" s="239" t="s">
        <v>241</v>
      </c>
    </row>
    <row r="9" customFormat="false" ht="15" hidden="false" customHeight="false" outlineLevel="0" collapsed="false">
      <c r="A9" s="240" t="s">
        <v>242</v>
      </c>
      <c r="B9" s="241" t="s">
        <v>243</v>
      </c>
      <c r="C9" s="242"/>
    </row>
    <row r="10" customFormat="false" ht="15" hidden="false" customHeight="false" outlineLevel="0" collapsed="false">
      <c r="A10" s="240" t="s">
        <v>244</v>
      </c>
      <c r="B10" s="241" t="s">
        <v>245</v>
      </c>
      <c r="C10" s="242"/>
    </row>
    <row r="11" customFormat="false" ht="15" hidden="false" customHeight="false" outlineLevel="0" collapsed="false">
      <c r="A11" s="240" t="s">
        <v>246</v>
      </c>
      <c r="B11" s="241" t="s">
        <v>247</v>
      </c>
      <c r="C11" s="242"/>
    </row>
    <row r="12" customFormat="false" ht="15" hidden="false" customHeight="false" outlineLevel="0" collapsed="false">
      <c r="A12" s="240" t="s">
        <v>248</v>
      </c>
      <c r="B12" s="241" t="s">
        <v>34</v>
      </c>
      <c r="C12" s="242"/>
    </row>
    <row r="13" customFormat="false" ht="15" hidden="false" customHeight="false" outlineLevel="0" collapsed="false">
      <c r="A13" s="240" t="s">
        <v>249</v>
      </c>
      <c r="B13" s="241" t="s">
        <v>250</v>
      </c>
      <c r="C13" s="242"/>
    </row>
    <row r="14" customFormat="false" ht="15" hidden="false" customHeight="false" outlineLevel="0" collapsed="false">
      <c r="A14" s="240"/>
      <c r="B14" s="241"/>
      <c r="C14" s="242"/>
    </row>
    <row r="15" customFormat="false" ht="15" hidden="false" customHeight="false" outlineLevel="0" collapsed="false">
      <c r="A15" s="240" t="s">
        <v>251</v>
      </c>
      <c r="B15" s="241" t="s">
        <v>252</v>
      </c>
      <c r="C15" s="242"/>
    </row>
    <row r="16" customFormat="false" ht="16.5" hidden="false" customHeight="true" outlineLevel="0" collapsed="false">
      <c r="A16" s="238" t="s">
        <v>44</v>
      </c>
      <c r="B16" s="238"/>
      <c r="C16" s="242"/>
    </row>
    <row r="19" customFormat="false" ht="15" hidden="false" customHeight="false" outlineLevel="0" collapsed="false">
      <c r="A19" s="237" t="s">
        <v>253</v>
      </c>
      <c r="B19" s="237"/>
      <c r="C19" s="237"/>
    </row>
    <row r="20" customFormat="false" ht="15" hidden="false" customHeight="false" outlineLevel="0" collapsed="false">
      <c r="A20" s="243"/>
    </row>
    <row r="21" customFormat="false" ht="15" hidden="false" customHeight="false" outlineLevel="0" collapsed="false">
      <c r="A21" s="244" t="s">
        <v>254</v>
      </c>
      <c r="B21" s="244"/>
      <c r="C21" s="244"/>
    </row>
    <row r="23" customFormat="false" ht="15" hidden="false" customHeight="false" outlineLevel="0" collapsed="false">
      <c r="A23" s="238" t="s">
        <v>255</v>
      </c>
      <c r="B23" s="239" t="s">
        <v>256</v>
      </c>
      <c r="C23" s="239" t="s">
        <v>241</v>
      </c>
    </row>
    <row r="24" customFormat="false" ht="15" hidden="false" customHeight="false" outlineLevel="0" collapsed="false">
      <c r="A24" s="240" t="s">
        <v>242</v>
      </c>
      <c r="B24" s="241" t="s">
        <v>257</v>
      </c>
      <c r="C24" s="242"/>
    </row>
    <row r="25" customFormat="false" ht="15" hidden="false" customHeight="false" outlineLevel="0" collapsed="false">
      <c r="A25" s="240" t="s">
        <v>244</v>
      </c>
      <c r="B25" s="241" t="s">
        <v>258</v>
      </c>
      <c r="C25" s="242"/>
    </row>
    <row r="26" customFormat="false" ht="16.5" hidden="false" customHeight="true" outlineLevel="0" collapsed="false">
      <c r="A26" s="238" t="s">
        <v>44</v>
      </c>
      <c r="B26" s="238"/>
      <c r="C26" s="242"/>
    </row>
    <row r="29" customFormat="false" ht="32.25" hidden="false" customHeight="true" outlineLevel="0" collapsed="false">
      <c r="A29" s="245" t="s">
        <v>259</v>
      </c>
      <c r="B29" s="245"/>
      <c r="C29" s="245"/>
      <c r="D29" s="245"/>
    </row>
    <row r="31" customFormat="false" ht="15" hidden="false" customHeight="false" outlineLevel="0" collapsed="false">
      <c r="A31" s="238" t="s">
        <v>260</v>
      </c>
      <c r="B31" s="239" t="s">
        <v>261</v>
      </c>
      <c r="C31" s="239" t="s">
        <v>262</v>
      </c>
      <c r="D31" s="239" t="s">
        <v>241</v>
      </c>
    </row>
    <row r="32" customFormat="false" ht="15" hidden="false" customHeight="false" outlineLevel="0" collapsed="false">
      <c r="A32" s="240" t="s">
        <v>242</v>
      </c>
      <c r="B32" s="241" t="s">
        <v>263</v>
      </c>
      <c r="C32" s="246" t="n">
        <v>0.2</v>
      </c>
      <c r="D32" s="242"/>
    </row>
    <row r="33" customFormat="false" ht="15" hidden="false" customHeight="false" outlineLevel="0" collapsed="false">
      <c r="A33" s="240" t="s">
        <v>244</v>
      </c>
      <c r="B33" s="241" t="s">
        <v>264</v>
      </c>
      <c r="C33" s="246" t="n">
        <v>0.025</v>
      </c>
      <c r="D33" s="242"/>
    </row>
    <row r="34" customFormat="false" ht="15" hidden="false" customHeight="false" outlineLevel="0" collapsed="false">
      <c r="A34" s="240" t="s">
        <v>246</v>
      </c>
      <c r="B34" s="241" t="s">
        <v>265</v>
      </c>
      <c r="C34" s="247"/>
      <c r="D34" s="242"/>
    </row>
    <row r="35" customFormat="false" ht="15" hidden="false" customHeight="false" outlineLevel="0" collapsed="false">
      <c r="A35" s="240" t="s">
        <v>248</v>
      </c>
      <c r="B35" s="241" t="s">
        <v>266</v>
      </c>
      <c r="C35" s="246" t="n">
        <v>0.015</v>
      </c>
      <c r="D35" s="242"/>
    </row>
    <row r="36" customFormat="false" ht="15" hidden="false" customHeight="false" outlineLevel="0" collapsed="false">
      <c r="A36" s="240" t="s">
        <v>249</v>
      </c>
      <c r="B36" s="241" t="s">
        <v>267</v>
      </c>
      <c r="C36" s="246" t="n">
        <v>0.01</v>
      </c>
      <c r="D36" s="242"/>
    </row>
    <row r="37" customFormat="false" ht="15" hidden="false" customHeight="false" outlineLevel="0" collapsed="false">
      <c r="A37" s="240" t="s">
        <v>268</v>
      </c>
      <c r="B37" s="241" t="s">
        <v>64</v>
      </c>
      <c r="C37" s="246" t="n">
        <v>0.006</v>
      </c>
      <c r="D37" s="242"/>
    </row>
    <row r="38" customFormat="false" ht="15" hidden="false" customHeight="false" outlineLevel="0" collapsed="false">
      <c r="A38" s="240" t="s">
        <v>251</v>
      </c>
      <c r="B38" s="241" t="s">
        <v>65</v>
      </c>
      <c r="C38" s="246" t="n">
        <v>0.002</v>
      </c>
      <c r="D38" s="242"/>
    </row>
    <row r="39" customFormat="false" ht="15" hidden="false" customHeight="false" outlineLevel="0" collapsed="false">
      <c r="A39" s="240" t="s">
        <v>269</v>
      </c>
      <c r="B39" s="241" t="s">
        <v>66</v>
      </c>
      <c r="C39" s="246" t="n">
        <v>0.08</v>
      </c>
      <c r="D39" s="242"/>
    </row>
    <row r="40" customFormat="false" ht="16.5" hidden="false" customHeight="true" outlineLevel="0" collapsed="false">
      <c r="A40" s="238" t="s">
        <v>270</v>
      </c>
      <c r="B40" s="238"/>
      <c r="C40" s="242"/>
      <c r="D40" s="242"/>
    </row>
    <row r="43" customFormat="false" ht="15" hidden="false" customHeight="false" outlineLevel="0" collapsed="false">
      <c r="A43" s="244" t="s">
        <v>271</v>
      </c>
      <c r="B43" s="244"/>
      <c r="C43" s="244"/>
    </row>
    <row r="45" customFormat="false" ht="15" hidden="false" customHeight="false" outlineLevel="0" collapsed="false">
      <c r="A45" s="238" t="s">
        <v>272</v>
      </c>
      <c r="B45" s="239" t="s">
        <v>273</v>
      </c>
      <c r="C45" s="239" t="s">
        <v>241</v>
      </c>
    </row>
    <row r="46" customFormat="false" ht="15" hidden="false" customHeight="false" outlineLevel="0" collapsed="false">
      <c r="A46" s="240" t="s">
        <v>242</v>
      </c>
      <c r="B46" s="241" t="s">
        <v>274</v>
      </c>
      <c r="C46" s="242"/>
    </row>
    <row r="47" customFormat="false" ht="15" hidden="false" customHeight="false" outlineLevel="0" collapsed="false">
      <c r="A47" s="240" t="s">
        <v>244</v>
      </c>
      <c r="B47" s="241" t="s">
        <v>275</v>
      </c>
      <c r="C47" s="242"/>
    </row>
    <row r="48" customFormat="false" ht="15" hidden="false" customHeight="false" outlineLevel="0" collapsed="false">
      <c r="A48" s="240" t="s">
        <v>246</v>
      </c>
      <c r="B48" s="241" t="s">
        <v>276</v>
      </c>
      <c r="C48" s="242"/>
    </row>
    <row r="49" customFormat="false" ht="15" hidden="false" customHeight="false" outlineLevel="0" collapsed="false">
      <c r="A49" s="240" t="s">
        <v>248</v>
      </c>
      <c r="B49" s="241" t="s">
        <v>252</v>
      </c>
      <c r="C49" s="242"/>
    </row>
    <row r="50" customFormat="false" ht="16.5" hidden="false" customHeight="true" outlineLevel="0" collapsed="false">
      <c r="A50" s="238" t="s">
        <v>44</v>
      </c>
      <c r="B50" s="238"/>
      <c r="C50" s="242"/>
    </row>
    <row r="53" customFormat="false" ht="15" hidden="false" customHeight="false" outlineLevel="0" collapsed="false">
      <c r="A53" s="244" t="s">
        <v>277</v>
      </c>
      <c r="B53" s="244"/>
      <c r="C53" s="244"/>
    </row>
    <row r="55" customFormat="false" ht="15" hidden="false" customHeight="false" outlineLevel="0" collapsed="false">
      <c r="A55" s="238" t="n">
        <v>2</v>
      </c>
      <c r="B55" s="239" t="s">
        <v>278</v>
      </c>
      <c r="C55" s="239" t="s">
        <v>241</v>
      </c>
    </row>
    <row r="56" customFormat="false" ht="15" hidden="false" customHeight="false" outlineLevel="0" collapsed="false">
      <c r="A56" s="240" t="s">
        <v>255</v>
      </c>
      <c r="B56" s="241" t="s">
        <v>256</v>
      </c>
      <c r="C56" s="242"/>
    </row>
    <row r="57" customFormat="false" ht="15" hidden="false" customHeight="false" outlineLevel="0" collapsed="false">
      <c r="A57" s="240" t="s">
        <v>260</v>
      </c>
      <c r="B57" s="241" t="s">
        <v>261</v>
      </c>
      <c r="C57" s="242"/>
    </row>
    <row r="58" customFormat="false" ht="15" hidden="false" customHeight="false" outlineLevel="0" collapsed="false">
      <c r="A58" s="240" t="s">
        <v>272</v>
      </c>
      <c r="B58" s="241" t="s">
        <v>273</v>
      </c>
      <c r="C58" s="242"/>
    </row>
    <row r="59" customFormat="false" ht="16.5" hidden="false" customHeight="true" outlineLevel="0" collapsed="false">
      <c r="A59" s="238" t="s">
        <v>44</v>
      </c>
      <c r="B59" s="238"/>
      <c r="C59" s="242"/>
    </row>
    <row r="60" customFormat="false" ht="15" hidden="false" customHeight="false" outlineLevel="0" collapsed="false">
      <c r="A60" s="87"/>
    </row>
    <row r="62" customFormat="false" ht="15" hidden="false" customHeight="false" outlineLevel="0" collapsed="false">
      <c r="A62" s="237" t="s">
        <v>279</v>
      </c>
      <c r="B62" s="237"/>
      <c r="C62" s="237"/>
    </row>
    <row r="64" customFormat="false" ht="15" hidden="false" customHeight="false" outlineLevel="0" collapsed="false">
      <c r="A64" s="238" t="n">
        <v>3</v>
      </c>
      <c r="B64" s="239" t="s">
        <v>280</v>
      </c>
      <c r="C64" s="239" t="s">
        <v>241</v>
      </c>
    </row>
    <row r="65" customFormat="false" ht="15" hidden="false" customHeight="false" outlineLevel="0" collapsed="false">
      <c r="A65" s="240" t="s">
        <v>242</v>
      </c>
      <c r="B65" s="248" t="s">
        <v>281</v>
      </c>
      <c r="C65" s="242"/>
    </row>
    <row r="66" customFormat="false" ht="15" hidden="false" customHeight="false" outlineLevel="0" collapsed="false">
      <c r="A66" s="240" t="s">
        <v>244</v>
      </c>
      <c r="B66" s="248" t="s">
        <v>282</v>
      </c>
      <c r="C66" s="242"/>
    </row>
    <row r="67" customFormat="false" ht="15" hidden="false" customHeight="false" outlineLevel="0" collapsed="false">
      <c r="A67" s="240" t="s">
        <v>246</v>
      </c>
      <c r="B67" s="248" t="s">
        <v>283</v>
      </c>
      <c r="C67" s="242"/>
    </row>
    <row r="68" customFormat="false" ht="15" hidden="false" customHeight="false" outlineLevel="0" collapsed="false">
      <c r="A68" s="240" t="s">
        <v>248</v>
      </c>
      <c r="B68" s="248" t="s">
        <v>284</v>
      </c>
      <c r="C68" s="242"/>
    </row>
    <row r="69" customFormat="false" ht="15" hidden="false" customHeight="false" outlineLevel="0" collapsed="false">
      <c r="A69" s="240" t="s">
        <v>249</v>
      </c>
      <c r="B69" s="248" t="s">
        <v>285</v>
      </c>
      <c r="C69" s="242"/>
    </row>
    <row r="70" customFormat="false" ht="15" hidden="false" customHeight="false" outlineLevel="0" collapsed="false">
      <c r="A70" s="240" t="s">
        <v>268</v>
      </c>
      <c r="B70" s="248" t="s">
        <v>286</v>
      </c>
      <c r="C70" s="242"/>
    </row>
    <row r="71" customFormat="false" ht="16.5" hidden="false" customHeight="true" outlineLevel="0" collapsed="false">
      <c r="A71" s="238" t="s">
        <v>44</v>
      </c>
      <c r="B71" s="238"/>
      <c r="C71" s="242"/>
    </row>
    <row r="74" customFormat="false" ht="15" hidden="false" customHeight="false" outlineLevel="0" collapsed="false">
      <c r="A74" s="237" t="s">
        <v>287</v>
      </c>
      <c r="B74" s="237"/>
      <c r="C74" s="237"/>
    </row>
    <row r="77" customFormat="false" ht="15" hidden="false" customHeight="false" outlineLevel="0" collapsed="false">
      <c r="A77" s="244" t="s">
        <v>288</v>
      </c>
      <c r="B77" s="244"/>
      <c r="C77" s="244"/>
    </row>
    <row r="78" customFormat="false" ht="15" hidden="false" customHeight="false" outlineLevel="0" collapsed="false">
      <c r="A78" s="243"/>
    </row>
    <row r="79" customFormat="false" ht="15" hidden="false" customHeight="false" outlineLevel="0" collapsed="false">
      <c r="A79" s="238" t="s">
        <v>289</v>
      </c>
      <c r="B79" s="239" t="s">
        <v>290</v>
      </c>
      <c r="C79" s="239" t="s">
        <v>241</v>
      </c>
    </row>
    <row r="80" customFormat="false" ht="15" hidden="false" customHeight="false" outlineLevel="0" collapsed="false">
      <c r="A80" s="240" t="s">
        <v>242</v>
      </c>
      <c r="B80" s="241" t="s">
        <v>140</v>
      </c>
      <c r="C80" s="242"/>
    </row>
    <row r="81" customFormat="false" ht="15" hidden="false" customHeight="false" outlineLevel="0" collapsed="false">
      <c r="A81" s="240" t="s">
        <v>244</v>
      </c>
      <c r="B81" s="241" t="s">
        <v>290</v>
      </c>
      <c r="C81" s="242"/>
    </row>
    <row r="82" customFormat="false" ht="15" hidden="false" customHeight="false" outlineLevel="0" collapsed="false">
      <c r="A82" s="240" t="s">
        <v>246</v>
      </c>
      <c r="B82" s="241" t="s">
        <v>291</v>
      </c>
      <c r="C82" s="242"/>
    </row>
    <row r="83" customFormat="false" ht="15" hidden="false" customHeight="false" outlineLevel="0" collapsed="false">
      <c r="A83" s="240" t="s">
        <v>248</v>
      </c>
      <c r="B83" s="241" t="s">
        <v>292</v>
      </c>
      <c r="C83" s="242"/>
    </row>
    <row r="84" customFormat="false" ht="15" hidden="false" customHeight="false" outlineLevel="0" collapsed="false">
      <c r="A84" s="240" t="s">
        <v>249</v>
      </c>
      <c r="B84" s="241" t="s">
        <v>293</v>
      </c>
      <c r="C84" s="242"/>
    </row>
    <row r="85" customFormat="false" ht="15" hidden="false" customHeight="false" outlineLevel="0" collapsed="false">
      <c r="A85" s="240" t="s">
        <v>268</v>
      </c>
      <c r="B85" s="241" t="s">
        <v>252</v>
      </c>
      <c r="C85" s="242"/>
    </row>
    <row r="86" customFormat="false" ht="16.5" hidden="false" customHeight="true" outlineLevel="0" collapsed="false">
      <c r="A86" s="238" t="s">
        <v>270</v>
      </c>
      <c r="B86" s="238"/>
      <c r="C86" s="242"/>
    </row>
    <row r="89" customFormat="false" ht="15" hidden="false" customHeight="false" outlineLevel="0" collapsed="false">
      <c r="A89" s="244" t="s">
        <v>294</v>
      </c>
      <c r="B89" s="244"/>
      <c r="C89" s="244"/>
    </row>
    <row r="90" customFormat="false" ht="15" hidden="false" customHeight="false" outlineLevel="0" collapsed="false">
      <c r="A90" s="243"/>
    </row>
    <row r="91" customFormat="false" ht="15" hidden="false" customHeight="false" outlineLevel="0" collapsed="false">
      <c r="A91" s="238" t="s">
        <v>295</v>
      </c>
      <c r="B91" s="239" t="s">
        <v>296</v>
      </c>
      <c r="C91" s="239" t="s">
        <v>241</v>
      </c>
    </row>
    <row r="92" customFormat="false" ht="15" hidden="false" customHeight="false" outlineLevel="0" collapsed="false">
      <c r="A92" s="240" t="s">
        <v>242</v>
      </c>
      <c r="B92" s="241" t="s">
        <v>297</v>
      </c>
      <c r="C92" s="242"/>
    </row>
    <row r="93" customFormat="false" ht="16.5" hidden="false" customHeight="true" outlineLevel="0" collapsed="false">
      <c r="A93" s="238" t="s">
        <v>44</v>
      </c>
      <c r="B93" s="238"/>
      <c r="C93" s="242"/>
    </row>
    <row r="96" customFormat="false" ht="15" hidden="false" customHeight="false" outlineLevel="0" collapsed="false">
      <c r="A96" s="244" t="s">
        <v>298</v>
      </c>
      <c r="B96" s="244"/>
      <c r="C96" s="244"/>
    </row>
    <row r="97" customFormat="false" ht="15" hidden="false" customHeight="false" outlineLevel="0" collapsed="false">
      <c r="A97" s="243"/>
    </row>
    <row r="98" customFormat="false" ht="15" hidden="false" customHeight="false" outlineLevel="0" collapsed="false">
      <c r="A98" s="238" t="n">
        <v>4</v>
      </c>
      <c r="B98" s="239" t="s">
        <v>299</v>
      </c>
      <c r="C98" s="239" t="s">
        <v>241</v>
      </c>
    </row>
    <row r="99" customFormat="false" ht="15" hidden="false" customHeight="false" outlineLevel="0" collapsed="false">
      <c r="A99" s="240" t="s">
        <v>289</v>
      </c>
      <c r="B99" s="241" t="s">
        <v>290</v>
      </c>
      <c r="C99" s="242"/>
    </row>
    <row r="100" customFormat="false" ht="15" hidden="false" customHeight="false" outlineLevel="0" collapsed="false">
      <c r="A100" s="240" t="s">
        <v>295</v>
      </c>
      <c r="B100" s="241" t="s">
        <v>296</v>
      </c>
      <c r="C100" s="242"/>
    </row>
    <row r="101" customFormat="false" ht="16.5" hidden="false" customHeight="true" outlineLevel="0" collapsed="false">
      <c r="A101" s="238" t="s">
        <v>44</v>
      </c>
      <c r="B101" s="238"/>
      <c r="C101" s="242"/>
    </row>
    <row r="104" customFormat="false" ht="15" hidden="false" customHeight="false" outlineLevel="0" collapsed="false">
      <c r="A104" s="237" t="s">
        <v>300</v>
      </c>
      <c r="B104" s="237"/>
      <c r="C104" s="237"/>
    </row>
    <row r="106" customFormat="false" ht="15" hidden="false" customHeight="false" outlineLevel="0" collapsed="false">
      <c r="A106" s="238" t="n">
        <v>5</v>
      </c>
      <c r="B106" s="249" t="s">
        <v>229</v>
      </c>
      <c r="C106" s="239" t="s">
        <v>241</v>
      </c>
    </row>
    <row r="107" customFormat="false" ht="15" hidden="false" customHeight="false" outlineLevel="0" collapsed="false">
      <c r="A107" s="240" t="s">
        <v>242</v>
      </c>
      <c r="B107" s="241" t="s">
        <v>301</v>
      </c>
      <c r="C107" s="242"/>
    </row>
    <row r="108" customFormat="false" ht="15" hidden="false" customHeight="false" outlineLevel="0" collapsed="false">
      <c r="A108" s="240" t="s">
        <v>244</v>
      </c>
      <c r="B108" s="241" t="s">
        <v>302</v>
      </c>
      <c r="C108" s="242"/>
    </row>
    <row r="109" customFormat="false" ht="15" hidden="false" customHeight="false" outlineLevel="0" collapsed="false">
      <c r="A109" s="240" t="s">
        <v>246</v>
      </c>
      <c r="B109" s="241" t="s">
        <v>303</v>
      </c>
      <c r="C109" s="242"/>
    </row>
    <row r="110" customFormat="false" ht="15" hidden="false" customHeight="false" outlineLevel="0" collapsed="false">
      <c r="A110" s="240" t="s">
        <v>248</v>
      </c>
      <c r="B110" s="241" t="s">
        <v>252</v>
      </c>
      <c r="C110" s="242"/>
    </row>
    <row r="111" customFormat="false" ht="16.5" hidden="false" customHeight="true" outlineLevel="0" collapsed="false">
      <c r="A111" s="238" t="s">
        <v>270</v>
      </c>
      <c r="B111" s="238"/>
      <c r="C111" s="242"/>
    </row>
    <row r="114" customFormat="false" ht="15" hidden="false" customHeight="false" outlineLevel="0" collapsed="false">
      <c r="A114" s="237" t="s">
        <v>304</v>
      </c>
      <c r="B114" s="237"/>
      <c r="C114" s="237"/>
    </row>
    <row r="116" customFormat="false" ht="15" hidden="false" customHeight="false" outlineLevel="0" collapsed="false">
      <c r="A116" s="238" t="n">
        <v>6</v>
      </c>
      <c r="B116" s="249" t="s">
        <v>230</v>
      </c>
      <c r="C116" s="239" t="s">
        <v>262</v>
      </c>
      <c r="D116" s="239" t="s">
        <v>241</v>
      </c>
    </row>
    <row r="117" customFormat="false" ht="15" hidden="false" customHeight="false" outlineLevel="0" collapsed="false">
      <c r="A117" s="240" t="s">
        <v>242</v>
      </c>
      <c r="B117" s="241" t="s">
        <v>202</v>
      </c>
      <c r="C117" s="242"/>
      <c r="D117" s="242"/>
    </row>
    <row r="118" customFormat="false" ht="15" hidden="false" customHeight="false" outlineLevel="0" collapsed="false">
      <c r="A118" s="240" t="s">
        <v>244</v>
      </c>
      <c r="B118" s="241" t="s">
        <v>209</v>
      </c>
      <c r="C118" s="242"/>
      <c r="D118" s="242"/>
    </row>
    <row r="119" customFormat="false" ht="15" hidden="false" customHeight="false" outlineLevel="0" collapsed="false">
      <c r="A119" s="240" t="s">
        <v>246</v>
      </c>
      <c r="B119" s="241" t="s">
        <v>205</v>
      </c>
      <c r="C119" s="242"/>
      <c r="D119" s="242"/>
    </row>
    <row r="120" customFormat="false" ht="15" hidden="false" customHeight="false" outlineLevel="0" collapsed="false">
      <c r="A120" s="240"/>
      <c r="B120" s="241" t="s">
        <v>305</v>
      </c>
      <c r="C120" s="242"/>
      <c r="D120" s="242"/>
    </row>
    <row r="121" customFormat="false" ht="15" hidden="false" customHeight="false" outlineLevel="0" collapsed="false">
      <c r="A121" s="240"/>
      <c r="B121" s="241" t="s">
        <v>306</v>
      </c>
      <c r="C121" s="242"/>
      <c r="D121" s="242"/>
    </row>
    <row r="122" customFormat="false" ht="15" hidden="false" customHeight="false" outlineLevel="0" collapsed="false">
      <c r="A122" s="240"/>
      <c r="B122" s="241" t="s">
        <v>307</v>
      </c>
      <c r="C122" s="242"/>
      <c r="D122" s="242"/>
    </row>
    <row r="123" customFormat="false" ht="16.5" hidden="false" customHeight="true" outlineLevel="0" collapsed="false">
      <c r="A123" s="238" t="s">
        <v>270</v>
      </c>
      <c r="B123" s="238"/>
      <c r="C123" s="242"/>
      <c r="D123" s="242"/>
    </row>
    <row r="126" customFormat="false" ht="15" hidden="false" customHeight="false" outlineLevel="0" collapsed="false">
      <c r="A126" s="237" t="s">
        <v>308</v>
      </c>
      <c r="B126" s="237"/>
      <c r="C126" s="237"/>
    </row>
    <row r="128" customFormat="false" ht="15" hidden="false" customHeight="false" outlineLevel="0" collapsed="false">
      <c r="A128" s="238"/>
      <c r="B128" s="239" t="s">
        <v>309</v>
      </c>
      <c r="C128" s="239" t="s">
        <v>241</v>
      </c>
    </row>
    <row r="129" customFormat="false" ht="15" hidden="false" customHeight="false" outlineLevel="0" collapsed="false">
      <c r="A129" s="250" t="s">
        <v>242</v>
      </c>
      <c r="B129" s="241" t="s">
        <v>239</v>
      </c>
      <c r="C129" s="241"/>
    </row>
    <row r="130" customFormat="false" ht="15" hidden="false" customHeight="false" outlineLevel="0" collapsed="false">
      <c r="A130" s="250" t="s">
        <v>244</v>
      </c>
      <c r="B130" s="241" t="s">
        <v>253</v>
      </c>
      <c r="C130" s="241"/>
    </row>
    <row r="131" customFormat="false" ht="15" hidden="false" customHeight="false" outlineLevel="0" collapsed="false">
      <c r="A131" s="250" t="s">
        <v>246</v>
      </c>
      <c r="B131" s="241" t="s">
        <v>279</v>
      </c>
      <c r="C131" s="241"/>
    </row>
    <row r="132" customFormat="false" ht="15" hidden="false" customHeight="false" outlineLevel="0" collapsed="false">
      <c r="A132" s="250" t="s">
        <v>248</v>
      </c>
      <c r="B132" s="241" t="s">
        <v>287</v>
      </c>
      <c r="C132" s="241"/>
    </row>
    <row r="133" customFormat="false" ht="15" hidden="false" customHeight="false" outlineLevel="0" collapsed="false">
      <c r="A133" s="250" t="s">
        <v>249</v>
      </c>
      <c r="B133" s="241" t="s">
        <v>300</v>
      </c>
      <c r="C133" s="241"/>
    </row>
    <row r="134" customFormat="false" ht="16.5" hidden="false" customHeight="true" outlineLevel="0" collapsed="false">
      <c r="A134" s="238" t="s">
        <v>310</v>
      </c>
      <c r="B134" s="238"/>
      <c r="C134" s="241"/>
    </row>
    <row r="135" customFormat="false" ht="15" hidden="false" customHeight="false" outlineLevel="0" collapsed="false">
      <c r="A135" s="250" t="s">
        <v>268</v>
      </c>
      <c r="B135" s="241" t="s">
        <v>311</v>
      </c>
      <c r="C135" s="241"/>
    </row>
    <row r="136" customFormat="false" ht="16.5" hidden="false" customHeight="true" outlineLevel="0" collapsed="false">
      <c r="A136" s="238" t="s">
        <v>312</v>
      </c>
      <c r="B136" s="238"/>
      <c r="C136" s="241"/>
    </row>
  </sheetData>
  <mergeCells count="30">
    <mergeCell ref="A1:D1"/>
    <mergeCell ref="A2:D2"/>
    <mergeCell ref="A3:D3"/>
    <mergeCell ref="A6:C6"/>
    <mergeCell ref="A16:B16"/>
    <mergeCell ref="A19:C19"/>
    <mergeCell ref="A21:C21"/>
    <mergeCell ref="A26:B26"/>
    <mergeCell ref="A29:D29"/>
    <mergeCell ref="A40:B40"/>
    <mergeCell ref="A43:C43"/>
    <mergeCell ref="A50:B50"/>
    <mergeCell ref="A53:C53"/>
    <mergeCell ref="A59:B59"/>
    <mergeCell ref="A62:C62"/>
    <mergeCell ref="A71:B71"/>
    <mergeCell ref="A74:C74"/>
    <mergeCell ref="A77:C77"/>
    <mergeCell ref="A86:B86"/>
    <mergeCell ref="A89:C89"/>
    <mergeCell ref="A93:B93"/>
    <mergeCell ref="A96:C96"/>
    <mergeCell ref="A101:B101"/>
    <mergeCell ref="A104:C104"/>
    <mergeCell ref="A111:B111"/>
    <mergeCell ref="A114:C114"/>
    <mergeCell ref="A123:B123"/>
    <mergeCell ref="A126:C126"/>
    <mergeCell ref="A134:B134"/>
    <mergeCell ref="A136:B136"/>
  </mergeCell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C51"/>
  <sheetViews>
    <sheetView showFormulas="false" showGridLines="true" showRowColHeaders="true" showZeros="true" rightToLeft="false" tabSelected="false" showOutlineSymbols="true" defaultGridColor="true" view="normal" topLeftCell="A1" colorId="64" zoomScale="120" zoomScaleNormal="120" zoomScalePageLayoutView="100" workbookViewId="0">
      <selection pane="topLeft" activeCell="C56" activeCellId="0" sqref="C56"/>
    </sheetView>
  </sheetViews>
  <sheetFormatPr defaultColWidth="11.53515625" defaultRowHeight="13.8" zeroHeight="false" outlineLevelRow="0" outlineLevelCol="0"/>
  <cols>
    <col collapsed="false" customWidth="true" hidden="false" outlineLevel="0" max="1" min="1" style="0" width="42.53"/>
    <col collapsed="false" customWidth="true" hidden="false" outlineLevel="0" max="2" min="2" style="0" width="17.9"/>
    <col collapsed="false" customWidth="true" hidden="false" outlineLevel="0" max="3" min="3" style="0" width="19.05"/>
  </cols>
  <sheetData>
    <row r="1" customFormat="false" ht="15" hidden="false" customHeight="false" outlineLevel="0" collapsed="false">
      <c r="A1" s="251" t="s">
        <v>313</v>
      </c>
      <c r="B1" s="251"/>
      <c r="C1" s="252"/>
    </row>
    <row r="2" customFormat="false" ht="15" hidden="false" customHeight="false" outlineLevel="0" collapsed="false">
      <c r="A2" s="253" t="s">
        <v>188</v>
      </c>
      <c r="B2" s="254" t="s">
        <v>314</v>
      </c>
      <c r="C2" s="255" t="s">
        <v>315</v>
      </c>
    </row>
    <row r="3" customFormat="false" ht="25.35" hidden="false" customHeight="false" outlineLevel="0" collapsed="false">
      <c r="A3" s="256" t="s">
        <v>316</v>
      </c>
      <c r="B3" s="257" t="n">
        <v>60</v>
      </c>
      <c r="C3" s="258" t="n">
        <v>5</v>
      </c>
    </row>
    <row r="4" customFormat="false" ht="25.35" hidden="false" customHeight="false" outlineLevel="0" collapsed="false">
      <c r="A4" s="256" t="s">
        <v>317</v>
      </c>
      <c r="B4" s="257" t="n">
        <v>120</v>
      </c>
      <c r="C4" s="258" t="n">
        <v>10</v>
      </c>
    </row>
    <row r="5" customFormat="false" ht="15" hidden="false" customHeight="false" outlineLevel="0" collapsed="false">
      <c r="A5" s="259" t="s">
        <v>318</v>
      </c>
      <c r="B5" s="257" t="n">
        <v>24</v>
      </c>
      <c r="C5" s="258" t="n">
        <v>2</v>
      </c>
    </row>
    <row r="6" customFormat="false" ht="15" hidden="false" customHeight="false" outlineLevel="0" collapsed="false">
      <c r="A6" s="259" t="s">
        <v>319</v>
      </c>
      <c r="B6" s="257" t="n">
        <v>24</v>
      </c>
      <c r="C6" s="258" t="n">
        <v>2</v>
      </c>
    </row>
    <row r="7" customFormat="false" ht="15" hidden="false" customHeight="false" outlineLevel="0" collapsed="false">
      <c r="A7" s="259" t="s">
        <v>320</v>
      </c>
      <c r="B7" s="257" t="n">
        <v>12</v>
      </c>
      <c r="C7" s="258" t="n">
        <v>1</v>
      </c>
    </row>
    <row r="8" customFormat="false" ht="15" hidden="false" customHeight="false" outlineLevel="0" collapsed="false">
      <c r="A8" s="260" t="s">
        <v>321</v>
      </c>
      <c r="B8" s="257" t="n">
        <v>3</v>
      </c>
      <c r="C8" s="258" t="n">
        <v>0.25</v>
      </c>
    </row>
    <row r="9" customFormat="false" ht="15" hidden="false" customHeight="false" outlineLevel="0" collapsed="false">
      <c r="A9" s="261" t="s">
        <v>322</v>
      </c>
      <c r="B9" s="257" t="n">
        <v>24</v>
      </c>
      <c r="C9" s="258" t="n">
        <v>2</v>
      </c>
    </row>
    <row r="10" customFormat="false" ht="15" hidden="false" customHeight="false" outlineLevel="0" collapsed="false">
      <c r="A10" s="261" t="s">
        <v>323</v>
      </c>
      <c r="B10" s="257" t="n">
        <v>120</v>
      </c>
      <c r="C10" s="258" t="n">
        <v>10</v>
      </c>
    </row>
    <row r="11" customFormat="false" ht="15" hidden="false" customHeight="false" outlineLevel="0" collapsed="false">
      <c r="A11" s="262" t="s">
        <v>324</v>
      </c>
      <c r="B11" s="263" t="n">
        <v>48</v>
      </c>
      <c r="C11" s="258" t="n">
        <v>4</v>
      </c>
    </row>
    <row r="12" customFormat="false" ht="15" hidden="false" customHeight="false" outlineLevel="0" collapsed="false">
      <c r="A12" s="262" t="s">
        <v>325</v>
      </c>
      <c r="B12" s="263" t="n">
        <v>24</v>
      </c>
      <c r="C12" s="258" t="n">
        <v>2</v>
      </c>
    </row>
    <row r="13" customFormat="false" ht="15" hidden="false" customHeight="false" outlineLevel="0" collapsed="false">
      <c r="A13" s="262" t="s">
        <v>326</v>
      </c>
      <c r="B13" s="263" t="n">
        <v>24</v>
      </c>
      <c r="C13" s="258" t="n">
        <f aca="false">B13/12</f>
        <v>2</v>
      </c>
    </row>
    <row r="14" customFormat="false" ht="15" hidden="false" customHeight="false" outlineLevel="0" collapsed="false">
      <c r="A14" s="262" t="s">
        <v>327</v>
      </c>
      <c r="B14" s="263" t="n">
        <v>24</v>
      </c>
      <c r="C14" s="258" t="n">
        <v>2</v>
      </c>
    </row>
    <row r="15" customFormat="false" ht="15" hidden="false" customHeight="false" outlineLevel="0" collapsed="false">
      <c r="A15" s="262" t="s">
        <v>328</v>
      </c>
      <c r="B15" s="263" t="n">
        <v>3</v>
      </c>
      <c r="C15" s="258" t="n">
        <f aca="false">B15/12</f>
        <v>0.25</v>
      </c>
    </row>
    <row r="16" customFormat="false" ht="15" hidden="false" customHeight="false" outlineLevel="0" collapsed="false">
      <c r="A16" s="262" t="s">
        <v>329</v>
      </c>
      <c r="B16" s="263" t="n">
        <v>12</v>
      </c>
      <c r="C16" s="258" t="n">
        <v>1</v>
      </c>
    </row>
    <row r="17" customFormat="false" ht="15" hidden="false" customHeight="false" outlineLevel="0" collapsed="false">
      <c r="A17" s="262" t="s">
        <v>330</v>
      </c>
      <c r="B17" s="263" t="n">
        <v>18</v>
      </c>
      <c r="C17" s="258" t="n">
        <v>1.5</v>
      </c>
    </row>
    <row r="18" customFormat="false" ht="15" hidden="false" customHeight="false" outlineLevel="0" collapsed="false">
      <c r="A18" s="262" t="s">
        <v>331</v>
      </c>
      <c r="B18" s="263" t="n">
        <v>24</v>
      </c>
      <c r="C18" s="258" t="n">
        <v>2</v>
      </c>
    </row>
    <row r="19" customFormat="false" ht="15" hidden="false" customHeight="false" outlineLevel="0" collapsed="false">
      <c r="A19" s="260" t="s">
        <v>332</v>
      </c>
      <c r="B19" s="263" t="n">
        <v>3</v>
      </c>
      <c r="C19" s="258" t="n">
        <v>0.25</v>
      </c>
    </row>
    <row r="20" customFormat="false" ht="15" hidden="false" customHeight="false" outlineLevel="0" collapsed="false">
      <c r="A20" s="262" t="s">
        <v>333</v>
      </c>
      <c r="B20" s="263" t="n">
        <v>4</v>
      </c>
      <c r="C20" s="258" t="n">
        <f aca="false">B20/12</f>
        <v>0.333333333333333</v>
      </c>
    </row>
    <row r="21" customFormat="false" ht="15" hidden="false" customHeight="false" outlineLevel="0" collapsed="false">
      <c r="A21" s="262" t="s">
        <v>334</v>
      </c>
      <c r="B21" s="263" t="n">
        <v>1</v>
      </c>
      <c r="C21" s="258" t="n">
        <v>0.08</v>
      </c>
    </row>
    <row r="22" customFormat="false" ht="15" hidden="false" customHeight="false" outlineLevel="0" collapsed="false">
      <c r="A22" s="262" t="s">
        <v>335</v>
      </c>
      <c r="B22" s="263" t="n">
        <v>24</v>
      </c>
      <c r="C22" s="258" t="n">
        <f aca="false">B22/12</f>
        <v>2</v>
      </c>
    </row>
    <row r="23" customFormat="false" ht="15" hidden="false" customHeight="false" outlineLevel="0" collapsed="false">
      <c r="A23" s="262" t="s">
        <v>336</v>
      </c>
      <c r="B23" s="263" t="n">
        <v>4</v>
      </c>
      <c r="C23" s="258" t="n">
        <f aca="false">B23/12</f>
        <v>0.333333333333333</v>
      </c>
    </row>
    <row r="24" customFormat="false" ht="15" hidden="false" customHeight="false" outlineLevel="0" collapsed="false">
      <c r="A24" s="262" t="s">
        <v>337</v>
      </c>
      <c r="B24" s="263" t="n">
        <v>3</v>
      </c>
      <c r="C24" s="258" t="n">
        <v>0.25</v>
      </c>
    </row>
    <row r="25" customFormat="false" ht="15" hidden="false" customHeight="false" outlineLevel="0" collapsed="false">
      <c r="A25" s="262" t="s">
        <v>338</v>
      </c>
      <c r="B25" s="263" t="n">
        <v>2</v>
      </c>
      <c r="C25" s="258" t="n">
        <f aca="false">B25/12</f>
        <v>0.166666666666667</v>
      </c>
    </row>
    <row r="26" customFormat="false" ht="15" hidden="false" customHeight="false" outlineLevel="0" collapsed="false">
      <c r="A26" s="262" t="s">
        <v>339</v>
      </c>
      <c r="B26" s="263" t="n">
        <v>2</v>
      </c>
      <c r="C26" s="258" t="n">
        <v>0.2</v>
      </c>
    </row>
    <row r="27" customFormat="false" ht="15" hidden="false" customHeight="false" outlineLevel="0" collapsed="false">
      <c r="A27" s="262" t="s">
        <v>340</v>
      </c>
      <c r="B27" s="263" t="n">
        <v>1</v>
      </c>
      <c r="C27" s="258" t="n">
        <v>0.1</v>
      </c>
    </row>
    <row r="28" customFormat="false" ht="15" hidden="false" customHeight="false" outlineLevel="0" collapsed="false">
      <c r="A28" s="262" t="s">
        <v>341</v>
      </c>
      <c r="B28" s="263" t="n">
        <v>3</v>
      </c>
      <c r="C28" s="258" t="n">
        <v>0.3</v>
      </c>
    </row>
    <row r="29" customFormat="false" ht="15" hidden="false" customHeight="false" outlineLevel="0" collapsed="false">
      <c r="A29" s="262" t="s">
        <v>342</v>
      </c>
      <c r="B29" s="263" t="n">
        <v>36</v>
      </c>
      <c r="C29" s="258" t="n">
        <v>3</v>
      </c>
    </row>
    <row r="30" customFormat="false" ht="15" hidden="false" customHeight="false" outlineLevel="0" collapsed="false">
      <c r="A30" s="262" t="s">
        <v>343</v>
      </c>
      <c r="B30" s="263" t="n">
        <v>48</v>
      </c>
      <c r="C30" s="258" t="n">
        <v>4</v>
      </c>
    </row>
    <row r="31" customFormat="false" ht="15" hidden="false" customHeight="false" outlineLevel="0" collapsed="false">
      <c r="A31" s="262" t="s">
        <v>344</v>
      </c>
      <c r="B31" s="263" t="n">
        <v>2</v>
      </c>
      <c r="C31" s="258" t="n">
        <f aca="false">B31/12</f>
        <v>0.166666666666667</v>
      </c>
    </row>
    <row r="32" customFormat="false" ht="15" hidden="false" customHeight="false" outlineLevel="0" collapsed="false">
      <c r="A32" s="262" t="s">
        <v>345</v>
      </c>
      <c r="B32" s="263" t="n">
        <v>36</v>
      </c>
      <c r="C32" s="258" t="n">
        <v>3</v>
      </c>
    </row>
    <row r="33" customFormat="false" ht="15" hidden="false" customHeight="false" outlineLevel="0" collapsed="false">
      <c r="A33" s="262" t="s">
        <v>346</v>
      </c>
      <c r="B33" s="263" t="n">
        <v>24</v>
      </c>
      <c r="C33" s="258" t="n">
        <v>2</v>
      </c>
    </row>
    <row r="34" customFormat="false" ht="15" hidden="false" customHeight="false" outlineLevel="0" collapsed="false">
      <c r="A34" s="264" t="s">
        <v>347</v>
      </c>
      <c r="B34" s="263" t="n">
        <v>24</v>
      </c>
      <c r="C34" s="258" t="n">
        <f aca="false">B34/12</f>
        <v>2</v>
      </c>
    </row>
    <row r="35" customFormat="false" ht="15" hidden="false" customHeight="false" outlineLevel="0" collapsed="false">
      <c r="A35" s="262" t="s">
        <v>348</v>
      </c>
      <c r="B35" s="263" t="n">
        <v>240</v>
      </c>
      <c r="C35" s="258" t="n">
        <v>20</v>
      </c>
    </row>
    <row r="36" customFormat="false" ht="15" hidden="false" customHeight="false" outlineLevel="0" collapsed="false">
      <c r="A36" s="262" t="s">
        <v>349</v>
      </c>
      <c r="B36" s="263" t="n">
        <v>24</v>
      </c>
      <c r="C36" s="258" t="n">
        <v>2</v>
      </c>
    </row>
    <row r="37" customFormat="false" ht="15" hidden="false" customHeight="false" outlineLevel="0" collapsed="false">
      <c r="A37" s="262" t="s">
        <v>350</v>
      </c>
      <c r="B37" s="263" t="n">
        <v>24</v>
      </c>
      <c r="C37" s="258" t="n">
        <v>2</v>
      </c>
    </row>
    <row r="38" customFormat="false" ht="15" hidden="false" customHeight="false" outlineLevel="0" collapsed="false">
      <c r="A38" s="262" t="s">
        <v>351</v>
      </c>
      <c r="B38" s="263" t="n">
        <v>60</v>
      </c>
      <c r="C38" s="258" t="n">
        <v>5</v>
      </c>
    </row>
    <row r="39" customFormat="false" ht="15" hidden="false" customHeight="false" outlineLevel="0" collapsed="false">
      <c r="A39" s="262" t="s">
        <v>352</v>
      </c>
      <c r="B39" s="263" t="n">
        <v>36</v>
      </c>
      <c r="C39" s="258" t="n">
        <v>3</v>
      </c>
    </row>
    <row r="40" customFormat="false" ht="15" hidden="false" customHeight="false" outlineLevel="0" collapsed="false">
      <c r="A40" s="262" t="s">
        <v>353</v>
      </c>
      <c r="B40" s="263" t="n">
        <v>24</v>
      </c>
      <c r="C40" s="258" t="n">
        <v>2</v>
      </c>
    </row>
    <row r="41" customFormat="false" ht="15" hidden="false" customHeight="false" outlineLevel="0" collapsed="false">
      <c r="A41" s="262" t="s">
        <v>354</v>
      </c>
      <c r="B41" s="263" t="n">
        <v>24</v>
      </c>
      <c r="C41" s="258" t="n">
        <v>2</v>
      </c>
    </row>
    <row r="42" customFormat="false" ht="15" hidden="false" customHeight="false" outlineLevel="0" collapsed="false">
      <c r="A42" s="262" t="s">
        <v>355</v>
      </c>
      <c r="B42" s="263" t="n">
        <v>36</v>
      </c>
      <c r="C42" s="258" t="n">
        <v>3</v>
      </c>
    </row>
    <row r="43" customFormat="false" ht="15" hidden="false" customHeight="false" outlineLevel="0" collapsed="false">
      <c r="A43" s="262" t="s">
        <v>356</v>
      </c>
      <c r="B43" s="263" t="n">
        <v>72</v>
      </c>
      <c r="C43" s="258" t="n">
        <v>6</v>
      </c>
    </row>
    <row r="44" customFormat="false" ht="15" hidden="false" customHeight="false" outlineLevel="0" collapsed="false">
      <c r="A44" s="262" t="s">
        <v>357</v>
      </c>
      <c r="B44" s="263" t="n">
        <v>2</v>
      </c>
      <c r="C44" s="258" t="n">
        <f aca="false">B44/12</f>
        <v>0.166666666666667</v>
      </c>
    </row>
    <row r="45" customFormat="false" ht="15" hidden="false" customHeight="false" outlineLevel="0" collapsed="false">
      <c r="A45" s="262" t="s">
        <v>358</v>
      </c>
      <c r="B45" s="263" t="n">
        <v>5</v>
      </c>
      <c r="C45" s="258" t="n">
        <f aca="false">B45/12</f>
        <v>0.416666666666667</v>
      </c>
    </row>
    <row r="46" customFormat="false" ht="15" hidden="false" customHeight="false" outlineLevel="0" collapsed="false">
      <c r="A46" s="262" t="s">
        <v>359</v>
      </c>
      <c r="B46" s="263" t="n">
        <v>2</v>
      </c>
      <c r="C46" s="258" t="n">
        <v>0.01</v>
      </c>
    </row>
    <row r="47" customFormat="false" ht="15" hidden="false" customHeight="false" outlineLevel="0" collapsed="false">
      <c r="A47" s="262" t="s">
        <v>360</v>
      </c>
      <c r="B47" s="263" t="n">
        <v>1</v>
      </c>
      <c r="C47" s="258" t="n">
        <v>0</v>
      </c>
    </row>
    <row r="48" customFormat="false" ht="15" hidden="false" customHeight="false" outlineLevel="0" collapsed="false">
      <c r="A48" s="262" t="s">
        <v>361</v>
      </c>
      <c r="B48" s="263" t="n">
        <v>1</v>
      </c>
      <c r="C48" s="258" t="n">
        <v>0</v>
      </c>
    </row>
    <row r="49" customFormat="false" ht="15" hidden="false" customHeight="false" outlineLevel="0" collapsed="false">
      <c r="A49" s="262" t="s">
        <v>362</v>
      </c>
      <c r="B49" s="263" t="n">
        <v>5</v>
      </c>
      <c r="C49" s="258" t="n">
        <f aca="false">B49/12</f>
        <v>0.416666666666667</v>
      </c>
    </row>
    <row r="50" customFormat="false" ht="15" hidden="false" customHeight="false" outlineLevel="0" collapsed="false">
      <c r="A50" s="262" t="s">
        <v>363</v>
      </c>
      <c r="B50" s="263" t="n">
        <v>5</v>
      </c>
      <c r="C50" s="258" t="n">
        <f aca="false">B50/12</f>
        <v>0.416666666666667</v>
      </c>
    </row>
    <row r="51" customFormat="false" ht="15" hidden="false" customHeight="false" outlineLevel="0" collapsed="false">
      <c r="A51" s="262" t="s">
        <v>364</v>
      </c>
      <c r="B51" s="263" t="n">
        <v>5</v>
      </c>
      <c r="C51" s="258" t="n">
        <f aca="false">B51/12</f>
        <v>0.416666666666667</v>
      </c>
    </row>
  </sheetData>
  <printOptions headings="false" gridLines="false" gridLinesSet="true" horizontalCentered="false" verticalCentered="false"/>
  <pageMargins left="0.7875" right="0.7875" top="1.025" bottom="1.025" header="0.7875" footer="0.7875"/>
  <pageSetup paperSize="9" scale="100" fitToWidth="1" fitToHeight="1" pageOrder="downThenOver" orientation="landscape" blackAndWhite="false" draft="false" cellComments="none" firstPageNumber="1" useFirstPageNumber="true" horizontalDpi="300" verticalDpi="300" copies="1"/>
  <headerFooter differentFirst="false" differentOddEven="false">
    <oddHeader>&amp;C&amp;"Arial,Normal"&amp;10&amp;Kffffff&amp;A</oddHeader>
    <oddFooter>&amp;C&amp;"Arial,Normal"&amp;10&amp;KffffffPágina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J58"/>
  <sheetViews>
    <sheetView showFormulas="false" showGridLines="true" showRowColHeaders="true" showZeros="true" rightToLeft="false" tabSelected="true" showOutlineSymbols="true" defaultGridColor="true" view="normal" topLeftCell="A34" colorId="64" zoomScale="120" zoomScaleNormal="120" zoomScalePageLayoutView="100" workbookViewId="0">
      <selection pane="topLeft" activeCell="A57" activeCellId="0" sqref="A57"/>
    </sheetView>
  </sheetViews>
  <sheetFormatPr defaultColWidth="11.53515625" defaultRowHeight="13.8" zeroHeight="false" outlineLevelRow="0" outlineLevelCol="0"/>
  <cols>
    <col collapsed="false" customWidth="true" hidden="false" outlineLevel="0" max="1" min="1" style="0" width="31.38"/>
    <col collapsed="false" customWidth="true" hidden="false" outlineLevel="0" max="2" min="2" style="0" width="8.59"/>
    <col collapsed="false" customWidth="true" hidden="false" outlineLevel="0" max="3" min="3" style="0" width="9.09"/>
    <col collapsed="false" customWidth="true" hidden="false" outlineLevel="0" max="4" min="4" style="0" width="10.92"/>
    <col collapsed="false" customWidth="true" hidden="false" outlineLevel="0" max="5" min="5" style="0" width="8.98"/>
    <col collapsed="false" customWidth="true" hidden="false" outlineLevel="0" max="6" min="6" style="0" width="8.44"/>
    <col collapsed="false" customWidth="true" hidden="false" outlineLevel="0" max="7" min="7" style="0" width="7.68"/>
    <col collapsed="false" customWidth="true" hidden="false" outlineLevel="0" max="8" min="8" style="0" width="10.06"/>
    <col collapsed="false" customWidth="true" hidden="false" outlineLevel="0" max="9" min="9" style="0" width="7.79"/>
    <col collapsed="false" customWidth="true" hidden="false" outlineLevel="0" max="10" min="10" style="0" width="9.2"/>
  </cols>
  <sheetData>
    <row r="1" customFormat="false" ht="15" hidden="false" customHeight="false" outlineLevel="0" collapsed="false">
      <c r="A1" s="265" t="s">
        <v>365</v>
      </c>
      <c r="B1" s="265"/>
      <c r="C1" s="265"/>
      <c r="D1" s="265"/>
      <c r="E1" s="265"/>
      <c r="F1" s="265"/>
      <c r="G1" s="265"/>
      <c r="H1" s="265"/>
      <c r="I1" s="265"/>
      <c r="J1" s="265"/>
    </row>
    <row r="2" customFormat="false" ht="25.35" hidden="false" customHeight="false" outlineLevel="0" collapsed="false">
      <c r="A2" s="265" t="s">
        <v>313</v>
      </c>
      <c r="B2" s="265"/>
      <c r="C2" s="266" t="s">
        <v>366</v>
      </c>
      <c r="D2" s="267" t="s">
        <v>367</v>
      </c>
      <c r="E2" s="266" t="s">
        <v>368</v>
      </c>
      <c r="F2" s="266"/>
      <c r="G2" s="266"/>
      <c r="H2" s="266"/>
      <c r="I2" s="266"/>
      <c r="J2" s="266"/>
    </row>
    <row r="3" customFormat="false" ht="15" hidden="false" customHeight="false" outlineLevel="0" collapsed="false">
      <c r="A3" s="265" t="s">
        <v>188</v>
      </c>
      <c r="B3" s="265" t="s">
        <v>369</v>
      </c>
      <c r="C3" s="268" t="s">
        <v>370</v>
      </c>
      <c r="D3" s="268" t="s">
        <v>371</v>
      </c>
      <c r="E3" s="268" t="s">
        <v>372</v>
      </c>
      <c r="F3" s="268" t="s">
        <v>373</v>
      </c>
      <c r="G3" s="268" t="s">
        <v>374</v>
      </c>
      <c r="H3" s="268" t="s">
        <v>375</v>
      </c>
      <c r="I3" s="268" t="s">
        <v>376</v>
      </c>
      <c r="J3" s="268" t="s">
        <v>377</v>
      </c>
    </row>
    <row r="4" customFormat="false" ht="37.3" hidden="false" customHeight="false" outlineLevel="0" collapsed="false">
      <c r="A4" s="269" t="s">
        <v>316</v>
      </c>
      <c r="B4" s="270" t="n">
        <v>1</v>
      </c>
      <c r="C4" s="271" t="n">
        <v>25</v>
      </c>
      <c r="D4" s="271" t="n">
        <v>25</v>
      </c>
      <c r="E4" s="271" t="n">
        <v>23</v>
      </c>
      <c r="F4" s="271" t="s">
        <v>378</v>
      </c>
      <c r="G4" s="271" t="n">
        <f aca="false">(C4+D4+E4)/3</f>
        <v>24.3333333333333</v>
      </c>
      <c r="H4" s="271" t="n">
        <v>5</v>
      </c>
      <c r="I4" s="271" t="n">
        <f aca="false">(H4*G4)</f>
        <v>121.666666666667</v>
      </c>
      <c r="J4" s="271" t="n">
        <f aca="false">(I4*12)</f>
        <v>1460</v>
      </c>
    </row>
    <row r="5" customFormat="false" ht="37.3" hidden="false" customHeight="false" outlineLevel="0" collapsed="false">
      <c r="A5" s="272" t="s">
        <v>317</v>
      </c>
      <c r="B5" s="257" t="n">
        <v>1</v>
      </c>
      <c r="C5" s="273" t="n">
        <v>22</v>
      </c>
      <c r="D5" s="273" t="n">
        <v>16</v>
      </c>
      <c r="E5" s="273" t="n">
        <v>15.9</v>
      </c>
      <c r="F5" s="273" t="s">
        <v>378</v>
      </c>
      <c r="G5" s="273" t="n">
        <f aca="false">(C5+D5+E5)/3</f>
        <v>17.9666666666667</v>
      </c>
      <c r="H5" s="273" t="n">
        <v>4</v>
      </c>
      <c r="I5" s="273" t="n">
        <f aca="false">(H5*G5)</f>
        <v>71.8666666666668</v>
      </c>
      <c r="J5" s="273" t="n">
        <f aca="false">(I5*12)</f>
        <v>862.400000000002</v>
      </c>
    </row>
    <row r="6" customFormat="false" ht="15" hidden="false" customHeight="false" outlineLevel="0" collapsed="false">
      <c r="A6" s="274" t="s">
        <v>318</v>
      </c>
      <c r="B6" s="270" t="n">
        <v>1</v>
      </c>
      <c r="C6" s="271" t="n">
        <v>19</v>
      </c>
      <c r="D6" s="271" t="n">
        <v>17</v>
      </c>
      <c r="E6" s="271" t="n">
        <v>12.5</v>
      </c>
      <c r="F6" s="271" t="s">
        <v>378</v>
      </c>
      <c r="G6" s="271" t="n">
        <f aca="false">(C6+D6+E6)/3</f>
        <v>16.1666666666667</v>
      </c>
      <c r="H6" s="271" t="n">
        <v>2</v>
      </c>
      <c r="I6" s="271" t="n">
        <f aca="false">(H6*G6)</f>
        <v>32.3333333333334</v>
      </c>
      <c r="J6" s="271" t="n">
        <f aca="false">(I6*12)</f>
        <v>388.000000000001</v>
      </c>
    </row>
    <row r="7" customFormat="false" ht="15" hidden="false" customHeight="false" outlineLevel="0" collapsed="false">
      <c r="A7" s="275" t="s">
        <v>319</v>
      </c>
      <c r="B7" s="257" t="n">
        <v>1</v>
      </c>
      <c r="C7" s="273" t="n">
        <v>39</v>
      </c>
      <c r="D7" s="273" t="n">
        <v>55</v>
      </c>
      <c r="E7" s="273" t="n">
        <v>24.9</v>
      </c>
      <c r="F7" s="273" t="s">
        <v>378</v>
      </c>
      <c r="G7" s="273" t="n">
        <f aca="false">(C7+D7+E7)/3</f>
        <v>39.6333333333333</v>
      </c>
      <c r="H7" s="273" t="n">
        <v>2</v>
      </c>
      <c r="I7" s="273" t="n">
        <f aca="false">(H7*G7)</f>
        <v>79.2666666666666</v>
      </c>
      <c r="J7" s="273" t="n">
        <f aca="false">(I7*12)</f>
        <v>951.199999999999</v>
      </c>
    </row>
    <row r="8" customFormat="false" ht="24.85" hidden="false" customHeight="false" outlineLevel="0" collapsed="false">
      <c r="A8" s="269" t="s">
        <v>320</v>
      </c>
      <c r="B8" s="270" t="n">
        <v>1</v>
      </c>
      <c r="C8" s="271" t="n">
        <v>12.9</v>
      </c>
      <c r="D8" s="271" t="n">
        <v>18</v>
      </c>
      <c r="E8" s="271" t="n">
        <v>13.9</v>
      </c>
      <c r="F8" s="271" t="s">
        <v>378</v>
      </c>
      <c r="G8" s="271" t="n">
        <f aca="false">(C8+D8+E8)/3</f>
        <v>14.9333333333333</v>
      </c>
      <c r="H8" s="271" t="n">
        <v>2</v>
      </c>
      <c r="I8" s="271" t="n">
        <f aca="false">(H8*G8)</f>
        <v>29.8666666666666</v>
      </c>
      <c r="J8" s="271" t="n">
        <f aca="false">(I8*12)</f>
        <v>358.399999999999</v>
      </c>
    </row>
    <row r="9" customFormat="false" ht="24.85" hidden="false" customHeight="false" outlineLevel="0" collapsed="false">
      <c r="A9" s="276" t="s">
        <v>379</v>
      </c>
      <c r="B9" s="257" t="n">
        <v>1</v>
      </c>
      <c r="C9" s="273" t="n">
        <v>65</v>
      </c>
      <c r="D9" s="273" t="n">
        <v>68</v>
      </c>
      <c r="E9" s="273" t="n">
        <v>47</v>
      </c>
      <c r="F9" s="273" t="s">
        <v>378</v>
      </c>
      <c r="G9" s="273" t="n">
        <f aca="false">(C9+D9+E9)/3</f>
        <v>60</v>
      </c>
      <c r="H9" s="273" t="n">
        <v>2</v>
      </c>
      <c r="I9" s="273" t="n">
        <f aca="false">(H9*G9)</f>
        <v>120</v>
      </c>
      <c r="J9" s="273" t="n">
        <f aca="false">(I9*12)</f>
        <v>1440</v>
      </c>
    </row>
    <row r="10" customFormat="false" ht="15" hidden="false" customHeight="false" outlineLevel="0" collapsed="false">
      <c r="A10" s="274" t="s">
        <v>322</v>
      </c>
      <c r="B10" s="270" t="n">
        <v>1</v>
      </c>
      <c r="C10" s="271" t="n">
        <v>44</v>
      </c>
      <c r="D10" s="271" t="n">
        <v>48</v>
      </c>
      <c r="E10" s="271" t="n">
        <v>40</v>
      </c>
      <c r="F10" s="271" t="s">
        <v>378</v>
      </c>
      <c r="G10" s="271" t="n">
        <f aca="false">(C10+D10+E10)/3</f>
        <v>44</v>
      </c>
      <c r="H10" s="271" t="n">
        <v>2</v>
      </c>
      <c r="I10" s="271" t="n">
        <f aca="false">(H10*G10)</f>
        <v>88</v>
      </c>
      <c r="J10" s="271" t="n">
        <f aca="false">(I10*12)</f>
        <v>1056</v>
      </c>
    </row>
    <row r="11" customFormat="false" ht="15" hidden="false" customHeight="false" outlineLevel="0" collapsed="false">
      <c r="A11" s="275" t="s">
        <v>323</v>
      </c>
      <c r="B11" s="257" t="n">
        <v>1</v>
      </c>
      <c r="C11" s="273" t="n">
        <v>19</v>
      </c>
      <c r="D11" s="273" t="n">
        <v>9</v>
      </c>
      <c r="E11" s="273" t="n">
        <v>14.2</v>
      </c>
      <c r="F11" s="273" t="s">
        <v>378</v>
      </c>
      <c r="G11" s="273" t="n">
        <f aca="false">(C11+D11+E11)/3</f>
        <v>14.0666666666667</v>
      </c>
      <c r="H11" s="273" t="n">
        <v>10</v>
      </c>
      <c r="I11" s="273" t="n">
        <f aca="false">(H11*G11)</f>
        <v>140.666666666667</v>
      </c>
      <c r="J11" s="273" t="n">
        <f aca="false">(I11*12)</f>
        <v>1688</v>
      </c>
    </row>
    <row r="12" customFormat="false" ht="15" hidden="false" customHeight="false" outlineLevel="0" collapsed="false">
      <c r="A12" s="277" t="s">
        <v>324</v>
      </c>
      <c r="B12" s="270" t="n">
        <v>1</v>
      </c>
      <c r="C12" s="271" t="n">
        <v>7.9</v>
      </c>
      <c r="D12" s="271" t="n">
        <v>15</v>
      </c>
      <c r="E12" s="271" t="n">
        <v>4.9</v>
      </c>
      <c r="F12" s="271" t="s">
        <v>378</v>
      </c>
      <c r="G12" s="271" t="n">
        <f aca="false">(C12+D12+E12)/3</f>
        <v>9.26666666666667</v>
      </c>
      <c r="H12" s="271" t="n">
        <v>4</v>
      </c>
      <c r="I12" s="271" t="n">
        <f aca="false">(H12*G12)</f>
        <v>37.0666666666667</v>
      </c>
      <c r="J12" s="271" t="n">
        <f aca="false">(I12*12)</f>
        <v>444.8</v>
      </c>
    </row>
    <row r="13" customFormat="false" ht="15" hidden="false" customHeight="false" outlineLevel="0" collapsed="false">
      <c r="A13" s="278" t="s">
        <v>325</v>
      </c>
      <c r="B13" s="257" t="n">
        <v>1</v>
      </c>
      <c r="C13" s="273" t="n">
        <v>5.5</v>
      </c>
      <c r="D13" s="273" t="n">
        <v>8.5</v>
      </c>
      <c r="E13" s="273" t="n">
        <v>4.5</v>
      </c>
      <c r="F13" s="273" t="s">
        <v>378</v>
      </c>
      <c r="G13" s="273" t="n">
        <f aca="false">(C13+D13+E13)/3</f>
        <v>6.16666666666667</v>
      </c>
      <c r="H13" s="273" t="n">
        <v>2</v>
      </c>
      <c r="I13" s="273" t="n">
        <f aca="false">(H13*G13)</f>
        <v>12.3333333333333</v>
      </c>
      <c r="J13" s="273" t="n">
        <f aca="false">(I13*12)</f>
        <v>148</v>
      </c>
    </row>
    <row r="14" customFormat="false" ht="15" hidden="false" customHeight="false" outlineLevel="0" collapsed="false">
      <c r="A14" s="277" t="s">
        <v>326</v>
      </c>
      <c r="B14" s="270" t="n">
        <v>1</v>
      </c>
      <c r="C14" s="271" t="n">
        <v>9</v>
      </c>
      <c r="D14" s="271" t="n">
        <v>12</v>
      </c>
      <c r="E14" s="271" t="n">
        <v>9.9</v>
      </c>
      <c r="F14" s="271" t="s">
        <v>378</v>
      </c>
      <c r="G14" s="271" t="n">
        <f aca="false">(C14+D14+E14)/3</f>
        <v>10.3</v>
      </c>
      <c r="H14" s="271" t="n">
        <v>2</v>
      </c>
      <c r="I14" s="271" t="n">
        <f aca="false">(H14*G14)</f>
        <v>20.6</v>
      </c>
      <c r="J14" s="271" t="n">
        <f aca="false">(I14*12)</f>
        <v>247.2</v>
      </c>
    </row>
    <row r="15" customFormat="false" ht="15" hidden="false" customHeight="false" outlineLevel="0" collapsed="false">
      <c r="A15" s="278" t="s">
        <v>327</v>
      </c>
      <c r="B15" s="257" t="n">
        <v>1</v>
      </c>
      <c r="C15" s="273" t="n">
        <v>13</v>
      </c>
      <c r="D15" s="273" t="n">
        <v>20</v>
      </c>
      <c r="E15" s="273" t="n">
        <v>14.5</v>
      </c>
      <c r="F15" s="273" t="s">
        <v>378</v>
      </c>
      <c r="G15" s="273" t="n">
        <f aca="false">(C15+D15+E15)/3</f>
        <v>15.8333333333333</v>
      </c>
      <c r="H15" s="273" t="n">
        <v>1</v>
      </c>
      <c r="I15" s="273" t="n">
        <f aca="false">(H15*G15)</f>
        <v>15.8333333333333</v>
      </c>
      <c r="J15" s="273" t="n">
        <f aca="false">(I15*12)</f>
        <v>190</v>
      </c>
    </row>
    <row r="16" customFormat="false" ht="15" hidden="false" customHeight="false" outlineLevel="0" collapsed="false">
      <c r="A16" s="277" t="s">
        <v>328</v>
      </c>
      <c r="B16" s="270" t="n">
        <v>1</v>
      </c>
      <c r="C16" s="271" t="n">
        <v>36</v>
      </c>
      <c r="D16" s="271" t="n">
        <v>68</v>
      </c>
      <c r="E16" s="271" t="n">
        <v>58.9</v>
      </c>
      <c r="F16" s="271" t="s">
        <v>378</v>
      </c>
      <c r="G16" s="271" t="n">
        <f aca="false">(C16+D16+E16)/3</f>
        <v>54.3</v>
      </c>
      <c r="H16" s="271" t="n">
        <v>1</v>
      </c>
      <c r="I16" s="271" t="n">
        <f aca="false">(H16*G16)</f>
        <v>54.3</v>
      </c>
      <c r="J16" s="271" t="n">
        <f aca="false">(I16*12)</f>
        <v>651.6</v>
      </c>
    </row>
    <row r="17" customFormat="false" ht="15" hidden="false" customHeight="false" outlineLevel="0" collapsed="false">
      <c r="A17" s="278" t="s">
        <v>329</v>
      </c>
      <c r="B17" s="257" t="n">
        <v>1</v>
      </c>
      <c r="C17" s="273" t="n">
        <v>15.9</v>
      </c>
      <c r="D17" s="273" t="n">
        <v>12</v>
      </c>
      <c r="E17" s="273" t="n">
        <v>12.9</v>
      </c>
      <c r="F17" s="273" t="s">
        <v>378</v>
      </c>
      <c r="G17" s="273" t="n">
        <f aca="false">(C17+D17+E17)/3</f>
        <v>13.6</v>
      </c>
      <c r="H17" s="273" t="n">
        <v>2</v>
      </c>
      <c r="I17" s="273" t="n">
        <f aca="false">(H17*G17)</f>
        <v>27.2</v>
      </c>
      <c r="J17" s="273" t="n">
        <f aca="false">(I17*12)</f>
        <v>326.4</v>
      </c>
    </row>
    <row r="18" customFormat="false" ht="15" hidden="false" customHeight="false" outlineLevel="0" collapsed="false">
      <c r="A18" s="277" t="s">
        <v>330</v>
      </c>
      <c r="B18" s="270" t="n">
        <v>1</v>
      </c>
      <c r="C18" s="271" t="n">
        <v>6.9</v>
      </c>
      <c r="D18" s="271" t="n">
        <v>12.5</v>
      </c>
      <c r="E18" s="271" t="n">
        <v>6.5</v>
      </c>
      <c r="F18" s="271" t="s">
        <v>378</v>
      </c>
      <c r="G18" s="271" t="n">
        <f aca="false">(C18+D18+E18)/3</f>
        <v>8.63333333333333</v>
      </c>
      <c r="H18" s="271" t="n">
        <v>2</v>
      </c>
      <c r="I18" s="271" t="n">
        <f aca="false">(H18*G18)</f>
        <v>17.2666666666667</v>
      </c>
      <c r="J18" s="271" t="n">
        <f aca="false">(I18*12)</f>
        <v>207.2</v>
      </c>
    </row>
    <row r="19" customFormat="false" ht="15" hidden="false" customHeight="false" outlineLevel="0" collapsed="false">
      <c r="A19" s="278" t="s">
        <v>331</v>
      </c>
      <c r="B19" s="257" t="n">
        <v>1</v>
      </c>
      <c r="C19" s="273" t="n">
        <v>5.5</v>
      </c>
      <c r="D19" s="273" t="n">
        <v>8</v>
      </c>
      <c r="E19" s="273" t="n">
        <v>3</v>
      </c>
      <c r="F19" s="273" t="s">
        <v>378</v>
      </c>
      <c r="G19" s="273" t="n">
        <f aca="false">(C19+D19+E19)/3</f>
        <v>5.5</v>
      </c>
      <c r="H19" s="273" t="n">
        <v>3</v>
      </c>
      <c r="I19" s="273" t="n">
        <f aca="false">(H19*G19)</f>
        <v>16.5</v>
      </c>
      <c r="J19" s="273" t="n">
        <f aca="false">(I19*12)</f>
        <v>198</v>
      </c>
    </row>
    <row r="20" customFormat="false" ht="15" hidden="false" customHeight="false" outlineLevel="0" collapsed="false">
      <c r="A20" s="277" t="s">
        <v>380</v>
      </c>
      <c r="B20" s="270" t="n">
        <v>1</v>
      </c>
      <c r="C20" s="271" t="n">
        <v>5.1</v>
      </c>
      <c r="D20" s="271" t="n">
        <v>5</v>
      </c>
      <c r="E20" s="271" t="n">
        <v>1.9</v>
      </c>
      <c r="F20" s="271" t="s">
        <v>378</v>
      </c>
      <c r="G20" s="271" t="n">
        <f aca="false">(C20+D20+E20)/3</f>
        <v>4</v>
      </c>
      <c r="H20" s="271" t="n">
        <v>2</v>
      </c>
      <c r="I20" s="271" t="n">
        <f aca="false">(G20*H20)</f>
        <v>8</v>
      </c>
      <c r="J20" s="271" t="n">
        <f aca="false">(I20*12)</f>
        <v>96</v>
      </c>
    </row>
    <row r="21" customFormat="false" ht="15" hidden="false" customHeight="false" outlineLevel="0" collapsed="false">
      <c r="A21" s="279" t="s">
        <v>332</v>
      </c>
      <c r="B21" s="257" t="n">
        <v>1</v>
      </c>
      <c r="C21" s="273" t="n">
        <v>65</v>
      </c>
      <c r="D21" s="273" t="n">
        <v>25</v>
      </c>
      <c r="E21" s="273" t="n">
        <v>53.9</v>
      </c>
      <c r="F21" s="273" t="s">
        <v>378</v>
      </c>
      <c r="G21" s="273" t="n">
        <f aca="false">(C21+D21+E21)/3</f>
        <v>47.9666666666667</v>
      </c>
      <c r="H21" s="273" t="s">
        <v>381</v>
      </c>
      <c r="I21" s="273" t="n">
        <f aca="false">(144/12)</f>
        <v>12</v>
      </c>
      <c r="J21" s="273" t="n">
        <v>144</v>
      </c>
    </row>
    <row r="22" customFormat="false" ht="15" hidden="false" customHeight="false" outlineLevel="0" collapsed="false">
      <c r="A22" s="277" t="s">
        <v>333</v>
      </c>
      <c r="B22" s="270" t="n">
        <v>1</v>
      </c>
      <c r="C22" s="271" t="n">
        <v>14.9</v>
      </c>
      <c r="D22" s="271" t="n">
        <v>17</v>
      </c>
      <c r="E22" s="271" t="n">
        <v>9.9</v>
      </c>
      <c r="F22" s="271" t="s">
        <v>378</v>
      </c>
      <c r="G22" s="271" t="n">
        <f aca="false">(C22+D22+E22)/3</f>
        <v>13.9333333333333</v>
      </c>
      <c r="H22" s="271" t="s">
        <v>382</v>
      </c>
      <c r="I22" s="271" t="n">
        <f aca="false">(J22/12)</f>
        <v>4.63333333333333</v>
      </c>
      <c r="J22" s="271" t="n">
        <f aca="false">(13.9*4)</f>
        <v>55.6</v>
      </c>
    </row>
    <row r="23" customFormat="false" ht="15" hidden="false" customHeight="false" outlineLevel="0" collapsed="false">
      <c r="A23" s="278" t="s">
        <v>334</v>
      </c>
      <c r="B23" s="257" t="n">
        <v>1</v>
      </c>
      <c r="C23" s="273" t="n">
        <v>180</v>
      </c>
      <c r="D23" s="273" t="n">
        <v>120</v>
      </c>
      <c r="E23" s="273" t="n">
        <v>127.9</v>
      </c>
      <c r="F23" s="273" t="s">
        <v>378</v>
      </c>
      <c r="G23" s="273" t="n">
        <f aca="false">(C23+D23+E23)/3</f>
        <v>142.633333333333</v>
      </c>
      <c r="H23" s="273" t="s">
        <v>383</v>
      </c>
      <c r="I23" s="273" t="n">
        <f aca="false">(J23/12)</f>
        <v>11.8833333333333</v>
      </c>
      <c r="J23" s="273" t="n">
        <v>142.6</v>
      </c>
    </row>
    <row r="24" customFormat="false" ht="15" hidden="false" customHeight="false" outlineLevel="0" collapsed="false">
      <c r="A24" s="277" t="s">
        <v>336</v>
      </c>
      <c r="B24" s="270" t="n">
        <v>1</v>
      </c>
      <c r="C24" s="271" t="n">
        <v>19</v>
      </c>
      <c r="D24" s="271" t="n">
        <v>24</v>
      </c>
      <c r="E24" s="271" t="n">
        <v>8.9</v>
      </c>
      <c r="F24" s="271" t="s">
        <v>378</v>
      </c>
      <c r="G24" s="271" t="n">
        <f aca="false">(C24+D24+E24)/3</f>
        <v>17.3</v>
      </c>
      <c r="H24" s="271" t="s">
        <v>381</v>
      </c>
      <c r="I24" s="271" t="n">
        <f aca="false">(J24/12)</f>
        <v>4.325</v>
      </c>
      <c r="J24" s="271" t="n">
        <f aca="false">(G24*3)</f>
        <v>51.9</v>
      </c>
    </row>
    <row r="25" customFormat="false" ht="15" hidden="false" customHeight="false" outlineLevel="0" collapsed="false">
      <c r="A25" s="278" t="s">
        <v>337</v>
      </c>
      <c r="B25" s="257" t="n">
        <v>1</v>
      </c>
      <c r="C25" s="273" t="n">
        <v>19.9</v>
      </c>
      <c r="D25" s="273" t="n">
        <v>34</v>
      </c>
      <c r="E25" s="273" t="n">
        <v>12.9</v>
      </c>
      <c r="F25" s="273" t="s">
        <v>378</v>
      </c>
      <c r="G25" s="273" t="n">
        <f aca="false">(C25+D25+E25)/3</f>
        <v>22.2666666666667</v>
      </c>
      <c r="H25" s="273" t="s">
        <v>381</v>
      </c>
      <c r="I25" s="273" t="n">
        <f aca="false">(J25/12)</f>
        <v>5.58333333333333</v>
      </c>
      <c r="J25" s="273" t="n">
        <v>67</v>
      </c>
    </row>
    <row r="26" customFormat="false" ht="15" hidden="false" customHeight="false" outlineLevel="0" collapsed="false">
      <c r="A26" s="277" t="s">
        <v>338</v>
      </c>
      <c r="B26" s="270" t="n">
        <v>1</v>
      </c>
      <c r="C26" s="271" t="n">
        <v>12</v>
      </c>
      <c r="D26" s="271" t="n">
        <v>19</v>
      </c>
      <c r="E26" s="271" t="n">
        <v>12</v>
      </c>
      <c r="F26" s="271" t="s">
        <v>378</v>
      </c>
      <c r="G26" s="271" t="n">
        <f aca="false">(C26+D26+E26)/3</f>
        <v>14.3333333333333</v>
      </c>
      <c r="H26" s="271" t="s">
        <v>384</v>
      </c>
      <c r="I26" s="271" t="n">
        <f aca="false">(J26/12)</f>
        <v>2.38888888888888</v>
      </c>
      <c r="J26" s="271" t="n">
        <f aca="false">(G26*2)</f>
        <v>28.6666666666666</v>
      </c>
    </row>
    <row r="27" customFormat="false" ht="15" hidden="false" customHeight="false" outlineLevel="0" collapsed="false">
      <c r="A27" s="278" t="s">
        <v>339</v>
      </c>
      <c r="B27" s="257" t="n">
        <v>1</v>
      </c>
      <c r="C27" s="273" t="n">
        <v>45</v>
      </c>
      <c r="D27" s="273" t="n">
        <v>27</v>
      </c>
      <c r="E27" s="273" t="n">
        <v>42.9</v>
      </c>
      <c r="F27" s="273" t="s">
        <v>378</v>
      </c>
      <c r="G27" s="273" t="n">
        <f aca="false">(C27+D27+E27)/3</f>
        <v>38.3</v>
      </c>
      <c r="H27" s="273" t="s">
        <v>384</v>
      </c>
      <c r="I27" s="273" t="n">
        <f aca="false">(J27/12)</f>
        <v>6.38333333333333</v>
      </c>
      <c r="J27" s="273" t="n">
        <f aca="false">(G27*2)</f>
        <v>76.6</v>
      </c>
    </row>
    <row r="28" customFormat="false" ht="24.85" hidden="false" customHeight="false" outlineLevel="0" collapsed="false">
      <c r="A28" s="280" t="s">
        <v>340</v>
      </c>
      <c r="B28" s="270" t="n">
        <v>1</v>
      </c>
      <c r="C28" s="271" t="n">
        <v>189</v>
      </c>
      <c r="D28" s="271" t="n">
        <v>240</v>
      </c>
      <c r="E28" s="271" t="n">
        <v>248.9</v>
      </c>
      <c r="F28" s="271" t="s">
        <v>378</v>
      </c>
      <c r="G28" s="271" t="n">
        <f aca="false">(C28+D28+E28)/3</f>
        <v>225.966666666667</v>
      </c>
      <c r="H28" s="271" t="s">
        <v>385</v>
      </c>
      <c r="I28" s="271" t="n">
        <f aca="false">(J28/12)</f>
        <v>18.8305555555556</v>
      </c>
      <c r="J28" s="271" t="n">
        <f aca="false">G28</f>
        <v>225.966666666667</v>
      </c>
    </row>
    <row r="29" customFormat="false" ht="15" hidden="false" customHeight="false" outlineLevel="0" collapsed="false">
      <c r="A29" s="278" t="s">
        <v>341</v>
      </c>
      <c r="B29" s="257" t="n">
        <v>1</v>
      </c>
      <c r="C29" s="273" t="n">
        <v>196</v>
      </c>
      <c r="D29" s="273" t="n">
        <v>275</v>
      </c>
      <c r="E29" s="273" t="n">
        <v>119</v>
      </c>
      <c r="F29" s="273" t="s">
        <v>378</v>
      </c>
      <c r="G29" s="273" t="n">
        <f aca="false">(C29+D29+E29)/3</f>
        <v>196.666666666667</v>
      </c>
      <c r="H29" s="273" t="s">
        <v>381</v>
      </c>
      <c r="I29" s="273" t="n">
        <f aca="false">(J29/12)</f>
        <v>49.1666666666668</v>
      </c>
      <c r="J29" s="273" t="n">
        <f aca="false">(G29*3)</f>
        <v>590.000000000001</v>
      </c>
    </row>
    <row r="30" customFormat="false" ht="15" hidden="false" customHeight="false" outlineLevel="0" collapsed="false">
      <c r="A30" s="277" t="s">
        <v>342</v>
      </c>
      <c r="B30" s="270" t="n">
        <v>1</v>
      </c>
      <c r="C30" s="271" t="n">
        <v>8.9</v>
      </c>
      <c r="D30" s="271" t="n">
        <v>9</v>
      </c>
      <c r="E30" s="271" t="n">
        <v>5.2</v>
      </c>
      <c r="F30" s="271" t="s">
        <v>378</v>
      </c>
      <c r="G30" s="271" t="n">
        <f aca="false">(C30+D30+E30)/3</f>
        <v>7.7</v>
      </c>
      <c r="H30" s="271" t="n">
        <v>3</v>
      </c>
      <c r="I30" s="271" t="n">
        <f aca="false">(G30*H30)</f>
        <v>23.1</v>
      </c>
      <c r="J30" s="271" t="n">
        <f aca="false">(I30*12)</f>
        <v>277.2</v>
      </c>
    </row>
    <row r="31" customFormat="false" ht="15" hidden="false" customHeight="false" outlineLevel="0" collapsed="false">
      <c r="A31" s="278" t="s">
        <v>343</v>
      </c>
      <c r="B31" s="257" t="n">
        <v>1</v>
      </c>
      <c r="C31" s="273" t="n">
        <v>11</v>
      </c>
      <c r="D31" s="273" t="n">
        <v>9</v>
      </c>
      <c r="E31" s="273" t="n">
        <v>7.3</v>
      </c>
      <c r="F31" s="273" t="s">
        <v>378</v>
      </c>
      <c r="G31" s="273" t="n">
        <f aca="false">(C31+D31+E31)/3</f>
        <v>9.1</v>
      </c>
      <c r="H31" s="273" t="n">
        <v>4</v>
      </c>
      <c r="I31" s="273" t="n">
        <f aca="false">(G31*H31)</f>
        <v>36.4</v>
      </c>
      <c r="J31" s="273" t="n">
        <f aca="false">(I31*12)</f>
        <v>436.8</v>
      </c>
    </row>
    <row r="32" customFormat="false" ht="15" hidden="false" customHeight="false" outlineLevel="0" collapsed="false">
      <c r="A32" s="277" t="s">
        <v>344</v>
      </c>
      <c r="B32" s="270" t="n">
        <v>1</v>
      </c>
      <c r="C32" s="271" t="n">
        <v>9.9</v>
      </c>
      <c r="D32" s="271" t="n">
        <v>10</v>
      </c>
      <c r="E32" s="271" t="n">
        <v>5.5</v>
      </c>
      <c r="F32" s="271" t="s">
        <v>378</v>
      </c>
      <c r="G32" s="271" t="n">
        <f aca="false">(C32+D32+E32)/3</f>
        <v>8.46666666666667</v>
      </c>
      <c r="H32" s="271" t="s">
        <v>384</v>
      </c>
      <c r="I32" s="271" t="n">
        <f aca="false">(J32/12)</f>
        <v>1.41111111111111</v>
      </c>
      <c r="J32" s="271" t="n">
        <f aca="false">(G32*2)</f>
        <v>16.9333333333333</v>
      </c>
    </row>
    <row r="33" customFormat="false" ht="15" hidden="false" customHeight="false" outlineLevel="0" collapsed="false">
      <c r="A33" s="278" t="s">
        <v>345</v>
      </c>
      <c r="B33" s="257" t="n">
        <v>1</v>
      </c>
      <c r="C33" s="273" t="n">
        <v>139</v>
      </c>
      <c r="D33" s="273" t="n">
        <v>132</v>
      </c>
      <c r="E33" s="273" t="n">
        <v>98.9</v>
      </c>
      <c r="F33" s="273" t="s">
        <v>378</v>
      </c>
      <c r="G33" s="273" t="n">
        <f aca="false">(C33+D33+E33)/3</f>
        <v>123.3</v>
      </c>
      <c r="H33" s="273" t="n">
        <v>2</v>
      </c>
      <c r="I33" s="273" t="n">
        <f aca="false">(G33*2)</f>
        <v>246.6</v>
      </c>
      <c r="J33" s="273" t="n">
        <f aca="false">(I33*12)</f>
        <v>2959.2</v>
      </c>
    </row>
    <row r="34" customFormat="false" ht="15" hidden="false" customHeight="false" outlineLevel="0" collapsed="false">
      <c r="A34" s="277" t="s">
        <v>346</v>
      </c>
      <c r="B34" s="270" t="n">
        <v>1</v>
      </c>
      <c r="C34" s="271" t="n">
        <v>139</v>
      </c>
      <c r="D34" s="271" t="n">
        <v>132</v>
      </c>
      <c r="E34" s="271" t="n">
        <v>98.9</v>
      </c>
      <c r="F34" s="271" t="s">
        <v>378</v>
      </c>
      <c r="G34" s="271" t="n">
        <f aca="false">(C34+D34+E34)/3</f>
        <v>123.3</v>
      </c>
      <c r="H34" s="271" t="n">
        <v>2</v>
      </c>
      <c r="I34" s="271" t="n">
        <f aca="false">(G34*H34)</f>
        <v>246.6</v>
      </c>
      <c r="J34" s="271" t="n">
        <f aca="false">(I34*12)</f>
        <v>2959.2</v>
      </c>
    </row>
    <row r="35" customFormat="false" ht="15" hidden="false" customHeight="false" outlineLevel="0" collapsed="false">
      <c r="A35" s="281" t="s">
        <v>347</v>
      </c>
      <c r="B35" s="257" t="n">
        <v>1</v>
      </c>
      <c r="C35" s="273" t="n">
        <v>210</v>
      </c>
      <c r="D35" s="273" t="n">
        <v>124</v>
      </c>
      <c r="E35" s="273" t="n">
        <v>169.9</v>
      </c>
      <c r="F35" s="273" t="s">
        <v>378</v>
      </c>
      <c r="G35" s="273" t="n">
        <f aca="false">(C35+D35+E35)/3</f>
        <v>167.966666666667</v>
      </c>
      <c r="H35" s="273" t="n">
        <v>1</v>
      </c>
      <c r="I35" s="273" t="n">
        <f aca="false">(G35*H35)</f>
        <v>167.966666666667</v>
      </c>
      <c r="J35" s="273" t="n">
        <f aca="false">(I35*12)</f>
        <v>2015.6</v>
      </c>
    </row>
    <row r="36" customFormat="false" ht="15" hidden="false" customHeight="false" outlineLevel="0" collapsed="false">
      <c r="A36" s="277" t="s">
        <v>348</v>
      </c>
      <c r="B36" s="270" t="n">
        <v>1</v>
      </c>
      <c r="C36" s="271" t="n">
        <v>3.5</v>
      </c>
      <c r="D36" s="271" t="n">
        <v>4.9</v>
      </c>
      <c r="E36" s="271" t="n">
        <v>1.98</v>
      </c>
      <c r="F36" s="271" t="s">
        <v>378</v>
      </c>
      <c r="G36" s="271" t="n">
        <f aca="false">(C36+D36+E36)/3</f>
        <v>3.46</v>
      </c>
      <c r="H36" s="271" t="n">
        <v>20</v>
      </c>
      <c r="I36" s="271" t="n">
        <v>70</v>
      </c>
      <c r="J36" s="271" t="n">
        <f aca="false">(I36*12)</f>
        <v>840</v>
      </c>
    </row>
    <row r="37" customFormat="false" ht="24.85" hidden="false" customHeight="false" outlineLevel="0" collapsed="false">
      <c r="A37" s="282" t="s">
        <v>386</v>
      </c>
      <c r="B37" s="257" t="n">
        <v>1</v>
      </c>
      <c r="C37" s="273" t="n">
        <v>22</v>
      </c>
      <c r="D37" s="273" t="n">
        <v>17</v>
      </c>
      <c r="E37" s="273" t="n">
        <v>12.9</v>
      </c>
      <c r="F37" s="273" t="s">
        <v>378</v>
      </c>
      <c r="G37" s="273" t="n">
        <f aca="false">(C37+D37+E37)/3</f>
        <v>17.3</v>
      </c>
      <c r="H37" s="273" t="n">
        <v>3</v>
      </c>
      <c r="I37" s="273" t="n">
        <f aca="false">(G37*H37)</f>
        <v>51.9</v>
      </c>
      <c r="J37" s="273" t="n">
        <f aca="false">(I37*12)</f>
        <v>622.8</v>
      </c>
    </row>
    <row r="38" customFormat="false" ht="15" hidden="false" customHeight="false" outlineLevel="0" collapsed="false">
      <c r="A38" s="277" t="s">
        <v>350</v>
      </c>
      <c r="B38" s="270" t="n">
        <v>1</v>
      </c>
      <c r="C38" s="271" t="n">
        <v>19</v>
      </c>
      <c r="D38" s="271" t="n">
        <v>6.5</v>
      </c>
      <c r="E38" s="271" t="n">
        <v>3</v>
      </c>
      <c r="F38" s="271" t="s">
        <v>378</v>
      </c>
      <c r="G38" s="271" t="n">
        <f aca="false">(C38+D38+E38)/3</f>
        <v>9.5</v>
      </c>
      <c r="H38" s="271" t="n">
        <v>2</v>
      </c>
      <c r="I38" s="271" t="n">
        <f aca="false">(G38*H38)</f>
        <v>19</v>
      </c>
      <c r="J38" s="271" t="n">
        <f aca="false">(I38*12)</f>
        <v>228</v>
      </c>
    </row>
    <row r="39" customFormat="false" ht="24.85" hidden="false" customHeight="false" outlineLevel="0" collapsed="false">
      <c r="A39" s="282" t="s">
        <v>351</v>
      </c>
      <c r="B39" s="257" t="n">
        <v>1</v>
      </c>
      <c r="C39" s="273" t="n">
        <v>2.35</v>
      </c>
      <c r="D39" s="273" t="n">
        <v>2.7</v>
      </c>
      <c r="E39" s="273" t="n">
        <v>2.5</v>
      </c>
      <c r="F39" s="273" t="s">
        <v>378</v>
      </c>
      <c r="G39" s="273" t="n">
        <f aca="false">(C39+D39+E39)/3</f>
        <v>2.51666666666667</v>
      </c>
      <c r="H39" s="273" t="n">
        <v>5</v>
      </c>
      <c r="I39" s="273" t="n">
        <f aca="false">(G39*H39)</f>
        <v>12.5833333333334</v>
      </c>
      <c r="J39" s="273" t="n">
        <f aca="false">(I39*12)</f>
        <v>151</v>
      </c>
    </row>
    <row r="40" customFormat="false" ht="15" hidden="false" customHeight="false" outlineLevel="0" collapsed="false">
      <c r="A40" s="277" t="s">
        <v>352</v>
      </c>
      <c r="B40" s="270" t="n">
        <v>1</v>
      </c>
      <c r="C40" s="271" t="n">
        <v>3.5</v>
      </c>
      <c r="D40" s="271" t="n">
        <v>4.5</v>
      </c>
      <c r="E40" s="271" t="n">
        <v>3.98</v>
      </c>
      <c r="F40" s="271" t="s">
        <v>378</v>
      </c>
      <c r="G40" s="271" t="n">
        <f aca="false">(C40+D40+E40)/3</f>
        <v>3.99333333333333</v>
      </c>
      <c r="H40" s="271" t="n">
        <v>3</v>
      </c>
      <c r="I40" s="271" t="n">
        <f aca="false">(G40*H40)</f>
        <v>11.98</v>
      </c>
      <c r="J40" s="271" t="n">
        <f aca="false">(I40*12)</f>
        <v>143.76</v>
      </c>
    </row>
    <row r="41" customFormat="false" ht="15" hidden="false" customHeight="false" outlineLevel="0" collapsed="false">
      <c r="A41" s="278" t="s">
        <v>353</v>
      </c>
      <c r="B41" s="257" t="n">
        <v>1</v>
      </c>
      <c r="C41" s="273" t="n">
        <v>6.9</v>
      </c>
      <c r="D41" s="273" t="n">
        <v>9.5</v>
      </c>
      <c r="E41" s="273" t="n">
        <v>7.9</v>
      </c>
      <c r="F41" s="273" t="s">
        <v>378</v>
      </c>
      <c r="G41" s="273" t="n">
        <f aca="false">(C41+D41+E41)/3</f>
        <v>8.1</v>
      </c>
      <c r="H41" s="273" t="n">
        <v>2</v>
      </c>
      <c r="I41" s="273" t="n">
        <f aca="false">(G41*H41)</f>
        <v>16.2</v>
      </c>
      <c r="J41" s="273" t="n">
        <f aca="false">(I41*12)</f>
        <v>194.4</v>
      </c>
    </row>
    <row r="42" customFormat="false" ht="15" hidden="false" customHeight="false" outlineLevel="0" collapsed="false">
      <c r="A42" s="277" t="s">
        <v>354</v>
      </c>
      <c r="B42" s="270" t="n">
        <v>1</v>
      </c>
      <c r="C42" s="271" t="n">
        <v>3.92</v>
      </c>
      <c r="D42" s="271" t="n">
        <v>6</v>
      </c>
      <c r="E42" s="271" t="n">
        <v>4.9</v>
      </c>
      <c r="F42" s="271" t="s">
        <v>378</v>
      </c>
      <c r="G42" s="271" t="n">
        <f aca="false">(C42+D42+E42)/3</f>
        <v>4.94</v>
      </c>
      <c r="H42" s="271" t="n">
        <v>2</v>
      </c>
      <c r="I42" s="271" t="n">
        <f aca="false">(G42*H42)</f>
        <v>9.88</v>
      </c>
      <c r="J42" s="271" t="n">
        <f aca="false">(I42*12)</f>
        <v>118.56</v>
      </c>
    </row>
    <row r="43" customFormat="false" ht="15" hidden="false" customHeight="false" outlineLevel="0" collapsed="false">
      <c r="A43" s="278" t="s">
        <v>355</v>
      </c>
      <c r="B43" s="257" t="n">
        <v>1</v>
      </c>
      <c r="C43" s="273" t="n">
        <v>3.5</v>
      </c>
      <c r="D43" s="273" t="n">
        <v>1.9</v>
      </c>
      <c r="E43" s="273" t="n">
        <v>1.98</v>
      </c>
      <c r="F43" s="273" t="s">
        <v>378</v>
      </c>
      <c r="G43" s="273" t="n">
        <f aca="false">(C43+D43+E43)/3</f>
        <v>2.46</v>
      </c>
      <c r="H43" s="273" t="n">
        <v>3</v>
      </c>
      <c r="I43" s="273" t="n">
        <f aca="false">(G43*H43)</f>
        <v>7.38</v>
      </c>
      <c r="J43" s="273" t="n">
        <f aca="false">(I43*12)</f>
        <v>88.56</v>
      </c>
    </row>
    <row r="44" customFormat="false" ht="15" hidden="false" customHeight="false" outlineLevel="0" collapsed="false">
      <c r="A44" s="277" t="s">
        <v>356</v>
      </c>
      <c r="B44" s="270" t="n">
        <v>1</v>
      </c>
      <c r="C44" s="271" t="n">
        <v>0.9</v>
      </c>
      <c r="D44" s="271" t="n">
        <v>2.3</v>
      </c>
      <c r="E44" s="271" t="n">
        <v>0.75</v>
      </c>
      <c r="F44" s="271" t="s">
        <v>378</v>
      </c>
      <c r="G44" s="271" t="n">
        <f aca="false">(C44+D44+E44)/3</f>
        <v>1.31666666666667</v>
      </c>
      <c r="H44" s="271" t="n">
        <v>6</v>
      </c>
      <c r="I44" s="271" t="n">
        <f aca="false">(G44*H44)</f>
        <v>7.90000000000002</v>
      </c>
      <c r="J44" s="271" t="n">
        <f aca="false">(I44*12)</f>
        <v>94.8000000000002</v>
      </c>
    </row>
    <row r="45" customFormat="false" ht="24.85" hidden="false" customHeight="false" outlineLevel="0" collapsed="false">
      <c r="A45" s="282" t="s">
        <v>357</v>
      </c>
      <c r="B45" s="257" t="n">
        <v>1</v>
      </c>
      <c r="C45" s="273" t="n">
        <v>130</v>
      </c>
      <c r="D45" s="273" t="n">
        <v>150</v>
      </c>
      <c r="E45" s="273" t="s">
        <v>387</v>
      </c>
      <c r="F45" s="273" t="n">
        <v>149</v>
      </c>
      <c r="G45" s="273" t="n">
        <f aca="false">(C45+D45+F45)/3</f>
        <v>143</v>
      </c>
      <c r="H45" s="273" t="s">
        <v>383</v>
      </c>
      <c r="I45" s="273" t="n">
        <f aca="false">(J45/12)</f>
        <v>11.9166666666667</v>
      </c>
      <c r="J45" s="273" t="n">
        <f aca="false">(G45*1)</f>
        <v>143</v>
      </c>
    </row>
    <row r="46" customFormat="false" ht="24.85" hidden="false" customHeight="false" outlineLevel="0" collapsed="false">
      <c r="A46" s="280" t="s">
        <v>358</v>
      </c>
      <c r="B46" s="270" t="n">
        <v>1</v>
      </c>
      <c r="C46" s="271" t="n">
        <v>9.9</v>
      </c>
      <c r="D46" s="271" t="n">
        <v>10</v>
      </c>
      <c r="E46" s="271" t="n">
        <v>11</v>
      </c>
      <c r="F46" s="271" t="s">
        <v>378</v>
      </c>
      <c r="G46" s="271" t="n">
        <f aca="false">(C46+D46+E46)/3</f>
        <v>10.3</v>
      </c>
      <c r="H46" s="271" t="s">
        <v>388</v>
      </c>
      <c r="I46" s="271" t="n">
        <f aca="false">(J46/12)</f>
        <v>4.29166666666667</v>
      </c>
      <c r="J46" s="271" t="n">
        <f aca="false">(G46*5)</f>
        <v>51.5</v>
      </c>
    </row>
    <row r="47" customFormat="false" ht="15" hidden="false" customHeight="false" outlineLevel="0" collapsed="false">
      <c r="A47" s="278" t="s">
        <v>359</v>
      </c>
      <c r="B47" s="257" t="n">
        <v>1</v>
      </c>
      <c r="C47" s="273" t="n">
        <v>32</v>
      </c>
      <c r="D47" s="273" t="n">
        <v>24</v>
      </c>
      <c r="E47" s="273" t="n">
        <v>9.9</v>
      </c>
      <c r="F47" s="273" t="s">
        <v>378</v>
      </c>
      <c r="G47" s="273" t="n">
        <f aca="false">(C47+D47+E47)/3</f>
        <v>21.9666666666667</v>
      </c>
      <c r="H47" s="273" t="s">
        <v>384</v>
      </c>
      <c r="I47" s="273" t="n">
        <f aca="false">(J47/12)</f>
        <v>3.66111111111112</v>
      </c>
      <c r="J47" s="273" t="n">
        <f aca="false">(G47*2)</f>
        <v>43.9333333333334</v>
      </c>
    </row>
    <row r="48" customFormat="false" ht="24.85" hidden="false" customHeight="false" outlineLevel="0" collapsed="false">
      <c r="A48" s="280" t="s">
        <v>360</v>
      </c>
      <c r="B48" s="270" t="n">
        <v>1</v>
      </c>
      <c r="C48" s="271" t="n">
        <v>198</v>
      </c>
      <c r="D48" s="271" t="n">
        <v>163</v>
      </c>
      <c r="E48" s="271" t="n">
        <v>179.8</v>
      </c>
      <c r="F48" s="271" t="s">
        <v>378</v>
      </c>
      <c r="G48" s="271" t="n">
        <f aca="false">(C48+D48+E48)/3</f>
        <v>180.266666666667</v>
      </c>
      <c r="H48" s="271" t="s">
        <v>383</v>
      </c>
      <c r="I48" s="271" t="n">
        <f aca="false">(J48/12)</f>
        <v>15.0222222222222</v>
      </c>
      <c r="J48" s="271" t="n">
        <f aca="false">(G48*1)</f>
        <v>180.266666666667</v>
      </c>
    </row>
    <row r="49" customFormat="false" ht="15" hidden="false" customHeight="false" outlineLevel="0" collapsed="false">
      <c r="A49" s="278" t="s">
        <v>361</v>
      </c>
      <c r="B49" s="257" t="n">
        <v>1</v>
      </c>
      <c r="C49" s="273" t="n">
        <v>2450</v>
      </c>
      <c r="D49" s="273" t="s">
        <v>387</v>
      </c>
      <c r="E49" s="273" t="n">
        <v>2720</v>
      </c>
      <c r="F49" s="273" t="n">
        <v>2259</v>
      </c>
      <c r="G49" s="273" t="n">
        <f aca="false">(C49+E49+F49)/3</f>
        <v>2476.33333333333</v>
      </c>
      <c r="H49" s="273" t="s">
        <v>389</v>
      </c>
      <c r="I49" s="273" t="n">
        <f aca="false">(J49/12)</f>
        <v>41.2722222222222</v>
      </c>
      <c r="J49" s="273" t="n">
        <f aca="false">(G49/5)</f>
        <v>495.266666666667</v>
      </c>
    </row>
    <row r="50" customFormat="false" ht="15" hidden="false" customHeight="false" outlineLevel="0" collapsed="false">
      <c r="A50" s="277" t="s">
        <v>362</v>
      </c>
      <c r="B50" s="270" t="n">
        <v>1</v>
      </c>
      <c r="C50" s="271" t="n">
        <v>59</v>
      </c>
      <c r="D50" s="271" t="n">
        <v>49</v>
      </c>
      <c r="E50" s="271" t="n">
        <v>42.9</v>
      </c>
      <c r="F50" s="271" t="s">
        <v>378</v>
      </c>
      <c r="G50" s="271" t="n">
        <f aca="false">(C50+D50+E50)/3</f>
        <v>50.3</v>
      </c>
      <c r="H50" s="271" t="s">
        <v>388</v>
      </c>
      <c r="I50" s="271" t="n">
        <f aca="false">(J50/12)</f>
        <v>20.9583333333333</v>
      </c>
      <c r="J50" s="271" t="n">
        <f aca="false">(G50*5)</f>
        <v>251.5</v>
      </c>
    </row>
    <row r="51" customFormat="false" ht="15" hidden="false" customHeight="false" outlineLevel="0" collapsed="false">
      <c r="A51" s="278" t="s">
        <v>363</v>
      </c>
      <c r="B51" s="257" t="n">
        <v>1</v>
      </c>
      <c r="C51" s="273" t="n">
        <v>59</v>
      </c>
      <c r="D51" s="273" t="n">
        <v>49</v>
      </c>
      <c r="E51" s="273" t="n">
        <v>44.9</v>
      </c>
      <c r="F51" s="273" t="s">
        <v>378</v>
      </c>
      <c r="G51" s="273" t="n">
        <f aca="false">(C51+D51+E51)/3</f>
        <v>50.9666666666667</v>
      </c>
      <c r="H51" s="273" t="n">
        <v>5</v>
      </c>
      <c r="I51" s="273" t="n">
        <f aca="false">(J51/12)</f>
        <v>21.2361111111111</v>
      </c>
      <c r="J51" s="273" t="n">
        <f aca="false">(G51*5)</f>
        <v>254.833333333333</v>
      </c>
    </row>
    <row r="52" customFormat="false" ht="15" hidden="false" customHeight="false" outlineLevel="0" collapsed="false">
      <c r="A52" s="277" t="s">
        <v>364</v>
      </c>
      <c r="B52" s="270" t="n">
        <v>1</v>
      </c>
      <c r="C52" s="271" t="n">
        <v>59</v>
      </c>
      <c r="D52" s="271" t="n">
        <v>49</v>
      </c>
      <c r="E52" s="271" t="n">
        <v>40</v>
      </c>
      <c r="F52" s="271" t="s">
        <v>378</v>
      </c>
      <c r="G52" s="271" t="n">
        <f aca="false">(C52+D52+E52)/3</f>
        <v>49.3333333333333</v>
      </c>
      <c r="H52" s="271" t="n">
        <v>5</v>
      </c>
      <c r="I52" s="271" t="n">
        <f aca="false">(J52/12)</f>
        <v>21.2361111111111</v>
      </c>
      <c r="J52" s="271" t="n">
        <f aca="false">(G51*5)</f>
        <v>254.833333333333</v>
      </c>
    </row>
    <row r="53" customFormat="false" ht="15" hidden="false" customHeight="false" outlineLevel="0" collapsed="false">
      <c r="A53" s="283"/>
      <c r="B53" s="283"/>
      <c r="C53" s="283"/>
      <c r="D53" s="283"/>
      <c r="E53" s="283"/>
      <c r="F53" s="283"/>
      <c r="G53" s="283"/>
      <c r="H53" s="284" t="s">
        <v>390</v>
      </c>
      <c r="I53" s="285" t="n">
        <f aca="false">SUM(I4:I52)</f>
        <v>2076.45666666667</v>
      </c>
      <c r="J53" s="285" t="n">
        <f aca="false">SUM(J4:J52)</f>
        <v>24917.48</v>
      </c>
    </row>
    <row r="54" customFormat="false" ht="15" hidden="false" customHeight="false" outlineLevel="0" collapsed="false">
      <c r="A54" s="286"/>
      <c r="B54" s="286"/>
      <c r="C54" s="286"/>
      <c r="D54" s="286"/>
      <c r="E54" s="286"/>
      <c r="F54" s="286"/>
      <c r="G54" s="286"/>
      <c r="H54" s="286"/>
      <c r="I54" s="286"/>
      <c r="J54" s="286"/>
    </row>
    <row r="55" customFormat="false" ht="15" hidden="false" customHeight="false" outlineLevel="0" collapsed="false">
      <c r="A55" s="287" t="s">
        <v>391</v>
      </c>
      <c r="B55" s="287"/>
      <c r="C55" s="287"/>
      <c r="D55" s="286"/>
      <c r="E55" s="286"/>
      <c r="F55" s="286"/>
      <c r="G55" s="286"/>
      <c r="H55" s="286"/>
      <c r="I55" s="286"/>
      <c r="J55" s="286"/>
    </row>
    <row r="56" customFormat="false" ht="15" hidden="false" customHeight="false" outlineLevel="0" collapsed="false">
      <c r="A56" s="288" t="s">
        <v>392</v>
      </c>
      <c r="B56" s="288"/>
      <c r="C56" s="288"/>
      <c r="D56" s="286"/>
      <c r="E56" s="286"/>
      <c r="F56" s="286"/>
      <c r="G56" s="286"/>
      <c r="H56" s="286"/>
      <c r="I56" s="286"/>
      <c r="J56" s="286"/>
    </row>
    <row r="57" customFormat="false" ht="15" hidden="false" customHeight="false" outlineLevel="0" collapsed="false">
      <c r="A57" s="286"/>
      <c r="B57" s="286"/>
      <c r="C57" s="286"/>
      <c r="D57" s="286"/>
      <c r="E57" s="286"/>
      <c r="F57" s="286"/>
      <c r="G57" s="286"/>
      <c r="H57" s="286"/>
      <c r="I57" s="286"/>
      <c r="J57" s="286"/>
    </row>
    <row r="58" customFormat="false" ht="15" hidden="false" customHeight="false" outlineLevel="0" collapsed="false">
      <c r="A58" s="286" t="s">
        <v>393</v>
      </c>
      <c r="B58" s="286"/>
      <c r="C58" s="286"/>
      <c r="D58" s="286"/>
      <c r="E58" s="286"/>
      <c r="F58" s="286"/>
      <c r="G58" s="286"/>
      <c r="H58" s="286"/>
      <c r="I58" s="286"/>
      <c r="J58" s="286"/>
    </row>
  </sheetData>
  <mergeCells count="3">
    <mergeCell ref="A1:J1"/>
    <mergeCell ref="A55:C55"/>
    <mergeCell ref="A56:C56"/>
  </mergeCells>
  <printOptions headings="false" gridLines="false" gridLinesSet="true" horizontalCentered="false" verticalCentered="false"/>
  <pageMargins left="0.7875" right="0.7875" top="1.025" bottom="1.025" header="0.7875" footer="0.7875"/>
  <pageSetup paperSize="9" scale="100" fitToWidth="1" fitToHeight="1" pageOrder="downThenOver" orientation="landscape" blackAndWhite="false" draft="false" cellComments="none" horizontalDpi="300" verticalDpi="300" copies="1"/>
  <headerFooter differentFirst="false" differentOddEven="false">
    <oddHeader>&amp;C&amp;"Arial,Normal"&amp;10&amp;Kffffff&amp;A</oddHeader>
    <oddFooter>&amp;C&amp;"Arial,Normal"&amp;10&amp;KffffffPágina &amp;P</oddFooter>
  </headerFooter>
</worksheet>
</file>

<file path=docProps/app.xml><?xml version="1.0" encoding="utf-8"?>
<Properties xmlns="http://schemas.openxmlformats.org/officeDocument/2006/extended-properties" xmlns:vt="http://schemas.openxmlformats.org/officeDocument/2006/docPropsVTypes">
  <Template/>
  <TotalTime>1687</TotalTime>
  <Application>LibreOffice/7.3.1.3$Windows_X86_64 LibreOffice_project/a69ca51ded25f3eefd52d7bf9a5fad8c90b87951</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2018-01-23T19:35:16Z</dcterms:created>
  <dc:creator>Maria Arcangela Silva Casagrande</dc:creator>
  <dc:description/>
  <dc:language>pt-BR</dc:language>
  <cp:lastModifiedBy/>
  <cp:lastPrinted>2022-12-05T14:30:03Z</cp:lastPrinted>
  <dcterms:modified xsi:type="dcterms:W3CDTF">2022-12-05T14:52:28Z</dcterms:modified>
  <cp:revision>72</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0</vt:bool>
  </property>
  <property fmtid="{D5CDD505-2E9C-101B-9397-08002B2CF9AE}" pid="3" name="LinksUpToDate">
    <vt:bool>0</vt:bool>
  </property>
  <property fmtid="{D5CDD505-2E9C-101B-9397-08002B2CF9AE}" pid="4" name="ScaleCrop">
    <vt:bool>0</vt:bool>
  </property>
  <property fmtid="{D5CDD505-2E9C-101B-9397-08002B2CF9AE}" pid="5" name="ShareDoc">
    <vt:bool>0</vt:bool>
  </property>
</Properties>
</file>