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ário\Desktop\"/>
    </mc:Choice>
  </mc:AlternateContent>
  <bookViews>
    <workbookView xWindow="-105" yWindow="-105" windowWidth="23250" windowHeight="12450" firstSheet="7" activeTab="11"/>
  </bookViews>
  <sheets>
    <sheet name="Anexo A - Declaração" sheetId="2" r:id="rId1"/>
    <sheet name="Anexo B - Orçamento  Resumo" sheetId="18" r:id="rId2"/>
    <sheet name="Anexo C - Orçamento Sintético" sheetId="17" r:id="rId3"/>
    <sheet name="Anexo D - Orçamento Analítico" sheetId="21" r:id="rId4"/>
    <sheet name="Anexo E' -   Curva ABC Serviço" sheetId="11" r:id="rId5"/>
    <sheet name="Anexo E -   Curva ABC Insu" sheetId="27" r:id="rId6"/>
    <sheet name="Anexo G - Dec. Reg. Previden" sheetId="5" r:id="rId7"/>
    <sheet name="Anexo F - Composição BDI" sheetId="14" r:id="rId8"/>
    <sheet name="Anexo H - Cronograma" sheetId="22" r:id="rId9"/>
    <sheet name="Anexo I - Mapa de Cotação" sheetId="19" r:id="rId10"/>
    <sheet name="Anexo J - Quantitativo" sheetId="26" r:id="rId11"/>
    <sheet name="Anexo K - Encargos Sociais " sheetId="25" r:id="rId12"/>
  </sheets>
  <externalReferences>
    <externalReference r:id="rId13"/>
    <externalReference r:id="rId14"/>
    <externalReference r:id="rId15"/>
    <externalReference r:id="rId16"/>
    <externalReference r:id="rId17"/>
  </externalReferences>
  <definedNames>
    <definedName name="_PNV2002">#REF!</definedName>
    <definedName name="AC">#REF!</definedName>
    <definedName name="_xlnm.Print_Area" localSheetId="0">'Anexo A - Declaração'!$A$1:$G$13</definedName>
    <definedName name="_xlnm.Print_Area" localSheetId="1">'Anexo B - Orçamento  Resumo'!$A$1:$E$52</definedName>
    <definedName name="_xlnm.Print_Area" localSheetId="2">'Anexo C - Orçamento Sintético'!$A$1:$L$150</definedName>
    <definedName name="_xlnm.Print_Area" localSheetId="3">'Anexo D - Orçamento Analítico'!$A$1:$G$1057</definedName>
    <definedName name="_xlnm.Print_Area" localSheetId="5">'Anexo E -   Curva ABC Insu'!$A$1:$K$188</definedName>
    <definedName name="_xlnm.Print_Area" localSheetId="4">'Anexo E'' -   Curva ABC Serviço'!$A$1:$K$115</definedName>
    <definedName name="_xlnm.Print_Area" localSheetId="7">'Anexo F - Composição BDI'!$A$2:$F$38</definedName>
    <definedName name="_xlnm.Print_Area" localSheetId="6">'Anexo G - Dec. Reg. Previden'!$A$1:$E$18</definedName>
    <definedName name="_xlnm.Print_Area" localSheetId="8">'Anexo H - Cronograma'!$A$1:$I$34</definedName>
    <definedName name="_xlnm.Print_Area" localSheetId="9">'Anexo I - Mapa de Cotação'!$A$1:$K$28</definedName>
    <definedName name="_xlnm.Print_Area" localSheetId="10">'Anexo J - Quantitativo'!$A$1:$G$136</definedName>
    <definedName name="_xlnm.Print_Area" localSheetId="11">'Anexo K - Encargos Sociais '!$A$1:$D$50</definedName>
    <definedName name="_xlnm.Database">#REF!</definedName>
    <definedName name="calinsumos">[1]Pontes!#REF!</definedName>
    <definedName name="calpunit">[2]Pontes!#REF!</definedName>
    <definedName name="CINSMG">[3]Pontes!#REF!</definedName>
    <definedName name="cofi">#REF!</definedName>
    <definedName name="COFINS">#REF!</definedName>
    <definedName name="DF">#REF!</definedName>
    <definedName name="DF.">#REF!</definedName>
    <definedName name="fer">[4]comp1!#REF!</definedName>
    <definedName name="G.">#REF!</definedName>
    <definedName name="Google_Sheet_Link_1795751275" hidden="1">'[5]PESQUISA DE MERCADO'!#REF!</definedName>
    <definedName name="ISS">#REF!</definedName>
    <definedName name="JR_PAGE_ANCHOR_0_1">'Anexo J - Quantitativo'!$A$1</definedName>
    <definedName name="L.">#REF!</definedName>
    <definedName name="mobra">[4]comp1!#REF!</definedName>
    <definedName name="PIS">#REF!</definedName>
    <definedName name="PIS.">#REF!</definedName>
    <definedName name="PL_DNER_BARREIRO">#REF!</definedName>
    <definedName name="PL_PB_BARREIRO">#REF!</definedName>
    <definedName name="qualquer">[3]Pontes!#REF!</definedName>
    <definedName name="R.">#REF!</definedName>
    <definedName name="R_">#REF!</definedName>
    <definedName name="S">#REF!</definedName>
    <definedName name="S.G">#REF!</definedName>
    <definedName name="SG">#REF!</definedName>
    <definedName name="SG.">#REF!</definedName>
    <definedName name="teste">[3]Pontes!#REF!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78" i="27" l="1"/>
  <c r="I106" i="11"/>
  <c r="K147" i="17"/>
  <c r="E43" i="18"/>
  <c r="E42" i="18"/>
  <c r="E41" i="18"/>
  <c r="E40" i="18"/>
  <c r="E39" i="18"/>
  <c r="E38" i="18"/>
  <c r="E37" i="18"/>
  <c r="E36" i="18"/>
  <c r="E35" i="18"/>
  <c r="E34" i="18"/>
  <c r="E33" i="18"/>
  <c r="E32" i="18"/>
  <c r="E31" i="18"/>
  <c r="E30" i="18"/>
  <c r="E29" i="18"/>
  <c r="E28" i="18"/>
  <c r="E27" i="18"/>
  <c r="E26" i="18"/>
  <c r="E25" i="18"/>
  <c r="E24" i="18"/>
  <c r="E23" i="18"/>
  <c r="E22" i="18"/>
  <c r="E21" i="18"/>
  <c r="E20" i="18"/>
  <c r="E19" i="18"/>
  <c r="E18" i="18"/>
  <c r="E17" i="18"/>
  <c r="E16" i="18"/>
  <c r="E15" i="18"/>
  <c r="E14" i="18"/>
  <c r="E13" i="18"/>
  <c r="E12" i="18"/>
  <c r="E11" i="18"/>
  <c r="E10" i="18"/>
  <c r="E9" i="18"/>
  <c r="E26" i="14"/>
  <c r="I9" i="14"/>
  <c r="C12" i="14"/>
  <c r="C9" i="14"/>
  <c r="F119" i="26"/>
  <c r="F67" i="26"/>
  <c r="F39" i="26"/>
  <c r="F31" i="26"/>
  <c r="F11" i="26"/>
  <c r="F10" i="26"/>
  <c r="F126" i="26"/>
  <c r="F127" i="26" s="1"/>
  <c r="F131" i="26"/>
  <c r="F130" i="26" s="1"/>
  <c r="F122" i="26"/>
  <c r="F123" i="26" s="1"/>
  <c r="F124" i="26" s="1"/>
  <c r="F106" i="26"/>
  <c r="F108" i="26" s="1"/>
  <c r="F109" i="26" s="1"/>
  <c r="F134" i="26"/>
  <c r="F135" i="26" s="1"/>
  <c r="F136" i="26" s="1"/>
  <c r="F117" i="26"/>
  <c r="F115" i="26"/>
  <c r="F112" i="26"/>
  <c r="F105" i="26"/>
  <c r="F101" i="26"/>
  <c r="F102" i="26" s="1"/>
  <c r="F100" i="26"/>
  <c r="F99" i="26"/>
  <c r="F97" i="26"/>
  <c r="F91" i="26"/>
  <c r="F43" i="26"/>
  <c r="F38" i="26"/>
  <c r="F37" i="26"/>
  <c r="F34" i="26"/>
  <c r="F26" i="26"/>
  <c r="F28" i="26" s="1"/>
  <c r="F25" i="26"/>
  <c r="F24" i="26"/>
  <c r="F22" i="26"/>
  <c r="F14" i="26"/>
  <c r="F8" i="26"/>
  <c r="F7" i="26"/>
  <c r="D42" i="25"/>
  <c r="C42" i="25"/>
  <c r="D38" i="25"/>
  <c r="C38" i="25"/>
  <c r="D31" i="25"/>
  <c r="C31" i="25"/>
  <c r="D19" i="25"/>
  <c r="C19" i="25"/>
  <c r="F129" i="26" l="1"/>
  <c r="D43" i="25"/>
  <c r="C43" i="25"/>
  <c r="K24" i="19" l="1"/>
  <c r="H28" i="14" l="1"/>
  <c r="K23" i="14"/>
  <c r="K22" i="14"/>
  <c r="K21" i="14"/>
  <c r="K20" i="14"/>
  <c r="K19" i="14"/>
  <c r="K18" i="14"/>
  <c r="K17" i="14"/>
  <c r="J9" i="14"/>
  <c r="D10" i="14"/>
  <c r="E24" i="14" s="1"/>
  <c r="E14" i="5"/>
  <c r="E15" i="5"/>
  <c r="E10" i="5"/>
  <c r="E11" i="5"/>
  <c r="D9" i="14"/>
  <c r="J10" i="14" l="1"/>
  <c r="I12" i="14" l="1"/>
  <c r="K24" i="14" s="1"/>
  <c r="K26" i="14" s="1"/>
  <c r="B57" i="18" a="1"/>
  <c r="B57" i="18" s="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<sst xmlns="http://schemas.openxmlformats.org/spreadsheetml/2006/main" count="6265" uniqueCount="1170">
  <si>
    <t>DECLARAÇÃO</t>
  </si>
  <si>
    <t>LOCAL:</t>
  </si>
  <si>
    <t>Item</t>
  </si>
  <si>
    <t>SERVIÇOS AUXILIARES E ADMINISTRATIVOS</t>
  </si>
  <si>
    <t>PESSOAL</t>
  </si>
  <si>
    <t>SERVIÇOS COMPLEMENTARES</t>
  </si>
  <si>
    <t>SERVIÇOS PRELIMINARES</t>
  </si>
  <si>
    <t>SERVIÇOS DIVERSOS</t>
  </si>
  <si>
    <t>PINTURAS</t>
  </si>
  <si>
    <t>PINTURA EM MADEIRA</t>
  </si>
  <si>
    <t>DESONERADO</t>
  </si>
  <si>
    <t>NÃO_DESONERADO</t>
  </si>
  <si>
    <t>COMPOSIÇÃO DO BDI</t>
  </si>
  <si>
    <t>SEGUNDO ACÓRDÃO TCU 2622/2013</t>
  </si>
  <si>
    <t>Valor total da Obra sem BDI</t>
  </si>
  <si>
    <t>%</t>
  </si>
  <si>
    <t>Valor de material</t>
  </si>
  <si>
    <t>Valor de mão de obra</t>
  </si>
  <si>
    <t>ISS da cidade (1)</t>
  </si>
  <si>
    <t>ISS da cidade</t>
  </si>
  <si>
    <t>% ISS sobre a obra (2)</t>
  </si>
  <si>
    <t>% ISS sobre a obra</t>
  </si>
  <si>
    <t>A) ADMINISTRAÇÃO CENTRAL</t>
  </si>
  <si>
    <t>B) SEGURO + GARANTIA</t>
  </si>
  <si>
    <t>C) RISCOS</t>
  </si>
  <si>
    <t>D)DESPESAS FINANCEIRAS</t>
  </si>
  <si>
    <t>E) LUCRO</t>
  </si>
  <si>
    <t>F) PIS</t>
  </si>
  <si>
    <t>G) COFINS</t>
  </si>
  <si>
    <t>H) ISS</t>
  </si>
  <si>
    <t>I) CPRB</t>
  </si>
  <si>
    <t>TOTAL</t>
  </si>
  <si>
    <t>Para a composição do BDI foram utilizados os valores do 2º quartil fornecidos pelo Acórdão TCU 2622/2013 para cada item, à excessão do ISS que é municipal e da CPRB, cujo valor não é previsto por tal Acórdão.</t>
  </si>
  <si>
    <t>DECLARAÇÃO E PLANILHA RESUMO DO REGIME PREVIDENCIÁRIO</t>
  </si>
  <si>
    <t>Regime</t>
  </si>
  <si>
    <t>Custo (R$)</t>
  </si>
  <si>
    <t>BDI  (%)</t>
  </si>
  <si>
    <t>Total com BDI (R$)</t>
  </si>
  <si>
    <t>NÃO DESONERADO</t>
  </si>
  <si>
    <t>Obras</t>
  </si>
  <si>
    <t>Materiais e Equipamentos
Específicos</t>
  </si>
  <si>
    <t>Total NÃO DESONERADO</t>
  </si>
  <si>
    <t>Total DESONERADO</t>
  </si>
  <si>
    <t>OBRA:</t>
  </si>
  <si>
    <t>DATAS:</t>
  </si>
  <si>
    <t>INÍCIO DOS TRABALHOS:</t>
  </si>
  <si>
    <t>ÚLTIMA MODIFICAÇÃO:</t>
  </si>
  <si>
    <t>REFERÊNCIA:</t>
  </si>
  <si>
    <t>UN</t>
  </si>
  <si>
    <t>C</t>
  </si>
  <si>
    <t>PEDREIRO COM ENCARGOS COMPLEMENTARES</t>
  </si>
  <si>
    <t>H</t>
  </si>
  <si>
    <t>SERVENTE COM ENCARGOS COMPLEMENTARES</t>
  </si>
  <si>
    <t>Mão de Obra</t>
  </si>
  <si>
    <t>Material</t>
  </si>
  <si>
    <t>M</t>
  </si>
  <si>
    <t>KG</t>
  </si>
  <si>
    <t>A</t>
  </si>
  <si>
    <t>B</t>
  </si>
  <si>
    <t xml:space="preserve">COMPOSIÇÃO DO BDI ADOTADO </t>
  </si>
  <si>
    <t xml:space="preserve">OBJETO: </t>
  </si>
  <si>
    <t>BDI:</t>
  </si>
  <si>
    <t xml:space="preserve">DATA: </t>
  </si>
  <si>
    <t>INFORMAÇÕES SINAPI</t>
  </si>
  <si>
    <t>SINAPI</t>
  </si>
  <si>
    <t>REFERÊNCIA (MÊS/ANO - ENCARGOS SOCIAIS):</t>
  </si>
  <si>
    <t>UGI:</t>
  </si>
  <si>
    <t>UGO:</t>
  </si>
  <si>
    <t>Planilha Orçamentária Sintética com valor de Material e da Mão de Obra</t>
  </si>
  <si>
    <t>Total</t>
  </si>
  <si>
    <t>Obra:</t>
  </si>
  <si>
    <t>Data:</t>
  </si>
  <si>
    <t>Local:</t>
  </si>
  <si>
    <t>Base adotada:</t>
  </si>
  <si>
    <t>ITEM</t>
  </si>
  <si>
    <t>DESCRIÇÃO</t>
  </si>
  <si>
    <t>SUBTOTAL (R$)</t>
  </si>
  <si>
    <t>PERCENTUAL</t>
  </si>
  <si>
    <t>ORÇAMENTO RESUMO</t>
  </si>
  <si>
    <t>MAPA DE COTAÇÕES</t>
  </si>
  <si>
    <t>L.S.</t>
  </si>
  <si>
    <t>BDI  - OBRA</t>
  </si>
  <si>
    <t>BDI  - EQUIPAMENTO</t>
  </si>
  <si>
    <t>SINAPI/RS REFERÊNCIA NOVEMBRO-2019, DESONERADO, MÊS DE ELABORAÇÃO: JULHO-2019</t>
  </si>
  <si>
    <t>REF. IN</t>
  </si>
  <si>
    <t>REF. COMP</t>
  </si>
  <si>
    <t>UNIDADE</t>
  </si>
  <si>
    <t>DADOS</t>
  </si>
  <si>
    <t>EMPRESA 1</t>
  </si>
  <si>
    <t>EMPRESA 2</t>
  </si>
  <si>
    <t>EMPRESA 3</t>
  </si>
  <si>
    <t>FORNECEDOR:</t>
  </si>
  <si>
    <t>CNPJ:</t>
  </si>
  <si>
    <t>DATA:</t>
  </si>
  <si>
    <t>ENDEREÇO:</t>
  </si>
  <si>
    <t>CONTATO:</t>
  </si>
  <si>
    <t>LINK</t>
  </si>
  <si>
    <t>VALOR por m²:</t>
  </si>
  <si>
    <t>ORÇAMENTO ANALÍTICO</t>
  </si>
  <si>
    <t>Ficha de Composição de Preços Unitários</t>
  </si>
  <si>
    <t>UNID</t>
  </si>
  <si>
    <t>ENGENHEIRO CIVIL DE OBRA JUNIOR COM ENCARGOS COMPLEMENTARES</t>
  </si>
  <si>
    <t>CURSO DE CAPACITAÇÃO PARA ENGENHEIRO CIVIL DE OBRA JÚNIOR (ENCARGOS COMPLEMENTARES) - HORISTA</t>
  </si>
  <si>
    <t>EXAMES - HORISTA (COLETADO CAIXA - ENCARGOS COMPLEMENTARES)</t>
  </si>
  <si>
    <t>SEGURO - HORISTA (COLETADO CAIXA - ENCARGOS COMPLEMENTARES)</t>
  </si>
  <si>
    <t>FERRAMENTAS - FAMILIA ENGENHEIRO CIVIL - HORISTA (ENCARGOS COMPLEMENTARES - COLETADO CAIXA)</t>
  </si>
  <si>
    <t>Equipamento</t>
  </si>
  <si>
    <t>EPI - FAMILIA ENGENHEIRO CIVIL - HORISTA (ENCARGOS COMPLEMENTARES - COLETADO CAIXA)</t>
  </si>
  <si>
    <t>LOCACAO DE ANDAIME METALICO TUBULAR DE ENCAIXE, TIPO DE TORRE, CADA PAINEL COM LARGURA DE 1 ATE 1,5 M E ALTURA DE *1,00* M, INCLUINDO DIAGONAL, BARRAS DE LIGACAO, SAPATAS OU RODIZIOS E DEMAIS ITENS NECESSARIOS A MONTAGEM (NAO INCLUI INSTALACAO)</t>
  </si>
  <si>
    <t>MXMES</t>
  </si>
  <si>
    <t>TRANSPORTE HORIZONTAL MANUAL, DE TUBO DE AÇO CARBONO LEVE OU MÉDIO, PRETO OU GALVANIZADO, COM DIÂMETRO MAIOR QUE 32 MM E MENOR OU IGUAL A 65 MM (UNIDADE: MXKM). AF_07/2019</t>
  </si>
  <si>
    <t>MXKM</t>
  </si>
  <si>
    <t>TAXAS, IMPOSTOS E LICENÇAS</t>
  </si>
  <si>
    <t>DEMOLIÇÕES/RETIRADAS</t>
  </si>
  <si>
    <t>ELETRICISTA COM ENCARGOS COMPLEMENTARES</t>
  </si>
  <si>
    <t>AUXILIAR DE ELETRICISTA COM ENCARGOS COMPLEMENTARES</t>
  </si>
  <si>
    <t>ARGAMASSA TRAÇO 1:3 (EM VOLUME DE CIMENTO E AREIA MÉDIA ÚMIDA), PREPARO MANUAL. AF_08/2019</t>
  </si>
  <si>
    <t>D</t>
  </si>
  <si>
    <t>ESPACADOR / DISTANCIADOR CIRCULAR COM ENTRADA LATERAL, EM PLASTICO, PARA VERGALHAO *4,2 A 12,5* MM, COBRIMENTO 20 MM</t>
  </si>
  <si>
    <t>CORTE E DOBRA DE AÇO CA-50, DIÂMETRO DE 8,0 MM. AF_06/2022</t>
  </si>
  <si>
    <t>DESMOLDANTE PROTETOR PARA FORMAS DE MADEIRA, DE BASE OLEOSA EMULSIONADA EM AGUA</t>
  </si>
  <si>
    <t>L</t>
  </si>
  <si>
    <t>PONTALETE *7,5 X 7,5* CM EM PINUS, MISTA OU EQUIVALENTE DA REGIAO - BRUTA</t>
  </si>
  <si>
    <t>PREGO DE ACO POLIDO COM CABECA 17 X 21 (2 X 11)</t>
  </si>
  <si>
    <t>SARRAFO *2,5 X 7,5* CM EM PINUS, MISTA OU EQUIVALENTE DA REGIAO - BRUTA</t>
  </si>
  <si>
    <t>ARGAMASSA TRAÇO 1:2:8 (EM VOLUME DE CIMENTO, CAL E AREIA MÉDIA ÚMIDA) PARA EMBOÇO/MASSA ÚNICA/ASSENTAMENTO DE ALVENARIA DE VEDAÇÃO, PREPARO MECÂNICO COM BETONEIRA 400 L. AF_08/2019</t>
  </si>
  <si>
    <t>PINO DE ACO COM FURO, HASTE = 27 MM (ACAO DIRETA)</t>
  </si>
  <si>
    <t>CENTO</t>
  </si>
  <si>
    <t>PINTOR COM ENCARGOS COMPLEMENTARES</t>
  </si>
  <si>
    <t>LIXA EM FOLHA PARA PAREDE OU MADEIRA, NUMERO 120, COR VERMELHA</t>
  </si>
  <si>
    <t>AREIA MEDIA - POSTO JAZIDA/FORNECEDOR (RETIRADO NA JAZIDA, SEM TRANSPORTE)</t>
  </si>
  <si>
    <t>CAL HIDRATADA CH-I PARA ARGAMASSAS</t>
  </si>
  <si>
    <t>CRONOGRAMA FÍSICO-FINANCEIRO - OBRA</t>
  </si>
  <si>
    <t xml:space="preserve">
DECLARAÇÃO E PLANILHA RESUMO DO REGIME PREVIDENCIÁRIO</t>
  </si>
  <si>
    <t>Mão de Obra com Encargos Complementares</t>
  </si>
  <si>
    <t>FONTE</t>
  </si>
  <si>
    <t>COEFICIENTE</t>
  </si>
  <si>
    <t>PREÇO UNITÁRIO</t>
  </si>
  <si>
    <t>90768</t>
  </si>
  <si>
    <t>ARQUITETO DE OBRA JUNIOR COM ENCARGOS COMPLEMENTARES</t>
  </si>
  <si>
    <t>TOTAL Mão de Obra com Encargos Complementares:</t>
  </si>
  <si>
    <t>88316</t>
  </si>
  <si>
    <t>Serviço</t>
  </si>
  <si>
    <t>PRÓPRIA</t>
  </si>
  <si>
    <t>TOTAL Serviço:</t>
  </si>
  <si>
    <t>88309</t>
  </si>
  <si>
    <t>87292</t>
  </si>
  <si>
    <t>M3</t>
  </si>
  <si>
    <t>TOTAL Material:</t>
  </si>
  <si>
    <t>00003767</t>
  </si>
  <si>
    <t>88310</t>
  </si>
  <si>
    <t>Plafon LED Sobrepor Quadrado
24W Branco Neutro 4000k - 30x30</t>
  </si>
  <si>
    <t>LED RS Iluminação</t>
  </si>
  <si>
    <t>23.383.640/0001-23.</t>
  </si>
  <si>
    <t>Avenida Imperatriz Leopoldina, 64 - São José - São Leopoldo - RS</t>
  </si>
  <si>
    <t>(51)3575-3627</t>
  </si>
  <si>
    <t>https://www.ledrs.net/plafon-led-sobrepor-24w-quadrado-branco-neutro-4200k-bivolt?gad_source=4&amp;gclid=Cj0KCQiA3sq6BhD2ARIsAJ8MRwWC2U2fo1PeVNHi46npMpWPizcujihOSEkKXu3xPh-ZAa32L7vluCQaAkcOEALw_wcB</t>
  </si>
  <si>
    <t>10 LUZ IMPORTAÇÃO E DISTRIBUIÇÃO LTDA</t>
  </si>
  <si>
    <t>48.726.565/0001-87</t>
  </si>
  <si>
    <t>Rua Gomes Cardim, 521 - Bras - São Paulo - SP - Cep:03050-000</t>
  </si>
  <si>
    <t>(11) 99276-8563</t>
  </si>
  <si>
    <t>https://www.lampadadeled.com.br/painel-led-sobrepor-quadrado-24w-4000k-branco-neutro-30x30cm-bivolt-aluminio?srsltid=AfmBOorfecrR8Ia2wPVRcENx7iKiCnZp7U0TD6GRkigaXUQpfQjCa6CTlzU</t>
  </si>
  <si>
    <t>4.1.1</t>
  </si>
  <si>
    <t>Plafon LED Sobrepor Quadrado 24W Branco Neutro 4000k - 30x30 (REF: COTAÇÃO)</t>
  </si>
  <si>
    <t>88247</t>
  </si>
  <si>
    <t>88264</t>
  </si>
  <si>
    <t>UND</t>
  </si>
  <si>
    <t>QUANTIDADE</t>
  </si>
  <si>
    <t>1</t>
  </si>
  <si>
    <t>1.1</t>
  </si>
  <si>
    <t>1.1.1</t>
  </si>
  <si>
    <t>1.1.2</t>
  </si>
  <si>
    <t>ENCARREGADO GERAL COM ENCARGOS COMPLEMENTARES</t>
  </si>
  <si>
    <t>1.2</t>
  </si>
  <si>
    <t>1.2.1</t>
  </si>
  <si>
    <t>1.2.2</t>
  </si>
  <si>
    <t>MONTAGEM E DESMONTAGEM DE ANDAIME TUBULAR TIPO "TORRE" (EXCLUSIVE ANDAIME E LIMPEZA). AF_03/2024</t>
  </si>
  <si>
    <t>2</t>
  </si>
  <si>
    <t>2.1</t>
  </si>
  <si>
    <t>2.1.1</t>
  </si>
  <si>
    <t>M2</t>
  </si>
  <si>
    <t>2.2</t>
  </si>
  <si>
    <t>2.2.1</t>
  </si>
  <si>
    <t>PROJETO DE AS BUILT ATE 500M2,CONSTANDO DE TODAS AS DISICPLINAS ENVOLVIDAS NA CONTRATAÇÃO (REF: EMOP - 01.050.0835-A)</t>
  </si>
  <si>
    <t>M²</t>
  </si>
  <si>
    <t>3</t>
  </si>
  <si>
    <t>3.1</t>
  </si>
  <si>
    <t>3.1.1</t>
  </si>
  <si>
    <t>3.1.2</t>
  </si>
  <si>
    <t>REMOÇÃO DE CHAPAS E PERFIS DE DRYWALL, DE FORMA MANUAL, SEM REAPROVEITAMENTO. AF_09/2023</t>
  </si>
  <si>
    <t>3.1.3</t>
  </si>
  <si>
    <t>3.1.4</t>
  </si>
  <si>
    <t>REMOÇÃO DE PORTAS, DE FORMA MANUAL, SEM REAPROVEITAMENTO. AF_09/2023</t>
  </si>
  <si>
    <t>3.1.5</t>
  </si>
  <si>
    <t>REMOÇÃO DE JANELAS, DE FORMA MANUAL, SEM REAPROVEITAMENTO. AF_09/2023</t>
  </si>
  <si>
    <t>3.1.6</t>
  </si>
  <si>
    <t>REMOÇÃO MANUAL DE FOLHA DE PORTA OU JANELA , COM REAPROVEITAMENTO (REF: SETOP - ED-48494)</t>
  </si>
  <si>
    <t>3.1.7</t>
  </si>
  <si>
    <t>3.1.8</t>
  </si>
  <si>
    <t>3.1.9</t>
  </si>
  <si>
    <t>4</t>
  </si>
  <si>
    <t>4.1</t>
  </si>
  <si>
    <t>5</t>
  </si>
  <si>
    <t>INSTALAÇÕES ELÉTRICAS</t>
  </si>
  <si>
    <t>5.1</t>
  </si>
  <si>
    <t>INTERRUPTOR SIMPLES (2 MÓDULOS), 10A/250V, INCLUINDO SUPORTE E PLACA - FORNECIMENTO E INSTALAÇÃO. AF_03/2023</t>
  </si>
  <si>
    <t>TOMADA ALTA DE EMBUTIR (1 MÓDULO), 2P+T 20 A, INCLUINDO SUPORTE E PLACA - FORNECIMENTO E INSTALAÇÃO. AF_03/2023</t>
  </si>
  <si>
    <t>TOMADA BAIXA DE EMBUTIR (2 MÓDULOS), 2P+T 20 A, INCLUINDO SUPORTE E PLACA - FORNECIMENTO E INSTALAÇÃO. AF_03/2023</t>
  </si>
  <si>
    <t>LUMINÁRIA TIPO PLAFON QUADRADA 30X30CM, DE SOBREPOR, COM LED DE 24 W - BRANCO NEUTRO 4000K, FORNECIMENTO E INSTALAÇÃO. (REF: SINAPI 103782)</t>
  </si>
  <si>
    <t>6</t>
  </si>
  <si>
    <t>PAREDES/PAINÉIS/DIVISÓRIAS</t>
  </si>
  <si>
    <t>6.1</t>
  </si>
  <si>
    <t>6.1.1</t>
  </si>
  <si>
    <t>ALVENARIA DE VEDAÇÃO DE BLOCOS CERÂMICOS FURADOS NA HORIZONTAL DE 14X9X19 CM (ESPESSURA 14 CM, BLOCO DEITADO) E ARGAMASSA DE ASSENTAMENTO COM PREPARO EM BETONEIRA. AF_12/2021</t>
  </si>
  <si>
    <t>6.2</t>
  </si>
  <si>
    <t>6.2.1</t>
  </si>
  <si>
    <t>6.2.2</t>
  </si>
  <si>
    <t>VERGA MOLDADA IN LOCO EM CONCRETO, ESPESSURA DE *15* CM. AF_03/2024</t>
  </si>
  <si>
    <t>7</t>
  </si>
  <si>
    <t>ESQUADRIAS/FERRAGENS/VIDROS</t>
  </si>
  <si>
    <t>7.1</t>
  </si>
  <si>
    <t>7.2</t>
  </si>
  <si>
    <t>8</t>
  </si>
  <si>
    <t>REVESTIMENTOS E TRATAMENTOS SUPERFICIAIS</t>
  </si>
  <si>
    <t>8.1</t>
  </si>
  <si>
    <t>8.1.1</t>
  </si>
  <si>
    <t>CHAPISCO APLICADO EM ALVENARIA (COM PRESENÇA DE VÃOS) E ESTRUTURAS DE CONCRETO DE FACHADA, COM COLHER DE PEDREIRO. ARGAMASSA TRAÇO 1:3 COM PREPARO EM BETONEIRA 400L. AF_10/2022</t>
  </si>
  <si>
    <t>EMBOÇO OU MASSA ÚNICA EM ARGAMASSA TRAÇO 1:2:8, PREPARO MECÂNICO COM BETONEIRA 400 L, APLICADA MANUALMENTE EM PANOS DE FACHADA COM PRESENÇA DE VÃOS, ESPESSURA DE 25 MM. AF_08/2022</t>
  </si>
  <si>
    <t>8.2</t>
  </si>
  <si>
    <t>8.2.1</t>
  </si>
  <si>
    <t>9</t>
  </si>
  <si>
    <t>9.1</t>
  </si>
  <si>
    <t>9.1.1</t>
  </si>
  <si>
    <t>10</t>
  </si>
  <si>
    <t>10.1</t>
  </si>
  <si>
    <t>10.1.1</t>
  </si>
  <si>
    <t>10.1.2</t>
  </si>
  <si>
    <t>FUNDO SELADOR ACRÍLICO, APLICAÇÃO MANUAL EM PAREDE, UMA DEMÃO. AF_04/2023</t>
  </si>
  <si>
    <t>10.1.3</t>
  </si>
  <si>
    <t>PINTURA LÁTEX ACRÍLICA PREMIUM, APLICAÇÃO MANUAL EM PAREDES, DUAS DEMÃOS. AF_04/2023</t>
  </si>
  <si>
    <t>10.1.4</t>
  </si>
  <si>
    <t>PINTURA LÁTEX ACRÍLICA PREMIUM, APLICAÇÃO MANUAL EM TETO, DUAS DEMÃOS. AF_04/2023</t>
  </si>
  <si>
    <t>10.2</t>
  </si>
  <si>
    <t>10.2.1</t>
  </si>
  <si>
    <t>00010841</t>
  </si>
  <si>
    <t>PISO EM GRANITO, POLIDO, TIPO ANDORINHA/ QUARTZ/ CASTELO/ CORUMBA OU OUTROS EQUIVALENTES DA REGIAO, FORMATO MENOR OU IGUAL A 3025 CM2, E= *2* CM</t>
  </si>
  <si>
    <t>88630</t>
  </si>
  <si>
    <t>ARGAMASSA TRAÇO 1:4 (CIMENTO E AREIA MÉDIA), PREPARO MECÂNICO COM BETONEIRA 400 L. AF_08/2019</t>
  </si>
  <si>
    <t>88629</t>
  </si>
  <si>
    <t>CLIENTE</t>
  </si>
  <si>
    <t>RESPONSÁVEL:</t>
  </si>
  <si>
    <t>SANTIAGO/RS</t>
  </si>
  <si>
    <t>CÂMARA DE VEREADORES DE SANTIAGO-RS</t>
  </si>
  <si>
    <t>OFICINA ARFA - Arquitetura</t>
  </si>
  <si>
    <t>CLIENTE: CÂMARA DE VEREADORES DE SANTIAGO-RS</t>
  </si>
  <si>
    <t>LOCAL: SANTIAGO-RS</t>
  </si>
  <si>
    <t xml:space="preserve"> (1) - item 7.02 Anexo I, previsto no Art.31  da Lei Complementar N° 2/2017</t>
  </si>
  <si>
    <t>Memória de Quantitativos</t>
  </si>
  <si>
    <t>OBSERVAÇÕES</t>
  </si>
  <si>
    <t>PEITORIL GRANITO POLIDO, ESP= 2CM (REF: ORSE 8228)</t>
  </si>
  <si>
    <t>6.1.2</t>
  </si>
  <si>
    <t>00000371</t>
  </si>
  <si>
    <t>ARGAMASSA INDUSTRIALIZADA MULTIUSO, PARA REVESTIMENTO INTERNO E EXTERNO E ASSENTAMENTO DE BLOCOS DIVERSOS</t>
  </si>
  <si>
    <t>REBOCO INTERNO - ARGAMASSA PRÉ-FABRICADA (REF: SIURB - 11002013)</t>
  </si>
  <si>
    <r>
      <t>CLIENTE:</t>
    </r>
    <r>
      <rPr>
        <b/>
        <sz val="11"/>
        <color theme="1"/>
        <rFont val="Arial"/>
        <family val="2"/>
      </rPr>
      <t xml:space="preserve"> </t>
    </r>
    <r>
      <rPr>
        <b/>
        <sz val="11"/>
        <rFont val="Arial"/>
        <family val="2"/>
      </rPr>
      <t>CÂMARA DE VEREADORES DE SANTIAGO-RS</t>
    </r>
  </si>
  <si>
    <t>RESPONSÁVEL</t>
  </si>
  <si>
    <t>Porto Alegre</t>
  </si>
  <si>
    <t>RS</t>
  </si>
  <si>
    <t>ORÇAMENTO SINTÉTICO</t>
  </si>
  <si>
    <t>5.1.1</t>
  </si>
  <si>
    <t>CAIXA OCTOGONAL 4" X 4", PVC, INSTALADA EM LAJE - FORNECIMENTO E INSTALAÇÃO. AF_03/2023</t>
  </si>
  <si>
    <t>CAIXA RETANGULAR 4" X 2" ALTA (2,00 M DO PISO), PVC, INSTALADA EM PAREDE - FORNECIMENTO E INSTALAÇÃO. AF_03/2023</t>
  </si>
  <si>
    <t>CAIXA RETANGULAR 4" X 2" BAIXA (0,30 M DO PISO), PVC, INSTALADA EM PAREDE - FORNECIMENTO E INSTALAÇÃO. AF_03/2023</t>
  </si>
  <si>
    <t>CAIXA RETANGULAR 4" X 2" MÉDIA (1,30 M DO PISO), PVC, INSTALADA EM PAREDE - FORNECIMENTO E INSTALAÇÃO. AF_03/2023</t>
  </si>
  <si>
    <r>
      <t xml:space="preserve">Declaração:
Após a comparação  entre os preços dos dois regimes previdenciários (não desonerado  e desonerado) calculados para a execução da obra, concluo que a opção mais vantajosa é a </t>
    </r>
    <r>
      <rPr>
        <b/>
        <u/>
        <sz val="12"/>
        <color theme="1"/>
        <rFont val="Calibri"/>
        <family val="2"/>
      </rPr>
      <t>DESONERADO.</t>
    </r>
  </si>
  <si>
    <t>_______________________________________________________________
OFICINA ARFA ARQUITETURA E CONSTRUÇÃO LTDA 
 CAU: PJ66875-1 
CNPJ: 55.110.586/0001-39</t>
  </si>
  <si>
    <t>CÓDIGO</t>
  </si>
  <si>
    <t>QTD</t>
  </si>
  <si>
    <t>CUSTO DIRETO (R$)</t>
  </si>
  <si>
    <t>PREÇO
UNITÁRIO (R$)</t>
  </si>
  <si>
    <t>PREÇO
TOTAL SEM BDI (R$)</t>
  </si>
  <si>
    <t>PREÇO
TOTAL COM BDI (R$)</t>
  </si>
  <si>
    <t>PESO (%)</t>
  </si>
  <si>
    <t>MÃO DE OBRA</t>
  </si>
  <si>
    <t>MATERIAL</t>
  </si>
  <si>
    <t>90777</t>
  </si>
  <si>
    <t>90776</t>
  </si>
  <si>
    <t>MAQUINAS E EQUIPAMENTOS</t>
  </si>
  <si>
    <t>00010527</t>
  </si>
  <si>
    <t>97064</t>
  </si>
  <si>
    <t>COMO CONSTRUÍDO (As Built)</t>
  </si>
  <si>
    <t>97638</t>
  </si>
  <si>
    <t>97644</t>
  </si>
  <si>
    <t>97645</t>
  </si>
  <si>
    <t>COM-04943125</t>
  </si>
  <si>
    <t>CABOS</t>
  </si>
  <si>
    <t>91926</t>
  </si>
  <si>
    <t>CABO DE COBRE FLEXÍVEL ISOLADO, 2,5 MM², ANTI-CHAMA 450/750 V, PARA CIRCUITOS TERMINAIS - FORNECIMENTO E INSTALAÇÃO. AF_03/2023</t>
  </si>
  <si>
    <t>QUADROS E DISJUNTORES</t>
  </si>
  <si>
    <t>93655</t>
  </si>
  <si>
    <t>93654</t>
  </si>
  <si>
    <t>93653</t>
  </si>
  <si>
    <t>INFRAESTRUTURA</t>
  </si>
  <si>
    <t>91936</t>
  </si>
  <si>
    <t>91939</t>
  </si>
  <si>
    <t>91941</t>
  </si>
  <si>
    <t>91940</t>
  </si>
  <si>
    <t>DISPOSITIVOS</t>
  </si>
  <si>
    <t>91959</t>
  </si>
  <si>
    <t>91993</t>
  </si>
  <si>
    <t>92009</t>
  </si>
  <si>
    <t>LUMINÁRIAS</t>
  </si>
  <si>
    <t>PAREDES DIVISÓRIAS</t>
  </si>
  <si>
    <t>103334</t>
  </si>
  <si>
    <t>ELEMENTOS DIVERSOS DE CONCRETO</t>
  </si>
  <si>
    <t>105023</t>
  </si>
  <si>
    <t>PORTAS</t>
  </si>
  <si>
    <t>100697</t>
  </si>
  <si>
    <t>91287</t>
  </si>
  <si>
    <t>JANELAS</t>
  </si>
  <si>
    <t>87905</t>
  </si>
  <si>
    <t>87535</t>
  </si>
  <si>
    <t>EMBOÇO, EM ARGAMASSA TRAÇO 1:2:8, PREPARO MECÂNICO, APLICADO MANUALMENTE EM PAREDES INTERNAS DE AMBIENTES COM ÁREA MAIOR QUE 10M², E = 17,5MM, COM TALISCAS. AF_03/2024</t>
  </si>
  <si>
    <t>COM-87918441</t>
  </si>
  <si>
    <t>FORROS</t>
  </si>
  <si>
    <t>COM-54142688</t>
  </si>
  <si>
    <t>88485</t>
  </si>
  <si>
    <t>88489</t>
  </si>
  <si>
    <t>88488</t>
  </si>
  <si>
    <t>VALOR BDI TOTAL:</t>
  </si>
  <si>
    <t>VALOR ORÇAMENTO:</t>
  </si>
  <si>
    <t>VALOR TOTAL:</t>
  </si>
  <si>
    <t xml:space="preserve">
_______________________________________________________________
OFICINA ARFA ARQUITETURA E CONSTRUÇÃO LTDA 
 CAU: PJ66875-1 
CNPJ: 55.110.586/0001-39</t>
  </si>
  <si>
    <t>1.1.1. 90777 ENGENHEIRO CIVIL DE OBRA JUNIOR COM ENCARGOS COMPLEMENTARES (H)</t>
  </si>
  <si>
    <t>Encargos Complementares</t>
  </si>
  <si>
    <t>00043486</t>
  </si>
  <si>
    <t>00037372</t>
  </si>
  <si>
    <t>00043462</t>
  </si>
  <si>
    <t>00037373</t>
  </si>
  <si>
    <t>TOTAL Encargos Complementares:</t>
  </si>
  <si>
    <t>00002706</t>
  </si>
  <si>
    <t>ENGENHEIRO CIVIL DE OBRA JUNIOR (HORISTA)</t>
  </si>
  <si>
    <t>TOTAL Mão de Obra:</t>
  </si>
  <si>
    <t>95402</t>
  </si>
  <si>
    <t>VALOR:</t>
  </si>
  <si>
    <t>1.1.2. 90776 ENCARREGADO GERAL COM ENCARGOS COMPLEMENTARES (H)</t>
  </si>
  <si>
    <t>00043487</t>
  </si>
  <si>
    <t>EPI - FAMILIA ENCARREGADO GERAL - HORISTA (ENCARGOS COMPLEMENTARES - COLETADO CAIXA)</t>
  </si>
  <si>
    <t>00043463</t>
  </si>
  <si>
    <t>FERRAMENTAS - FAMILIA ENCARREGADO GERAL - HORISTA (ENCARGOS COMPLEMENTARES - COLETADO CAIXA)</t>
  </si>
  <si>
    <t>00004083</t>
  </si>
  <si>
    <t>ENCARREGADO GERAL DE OBRAS (HORISTA)</t>
  </si>
  <si>
    <t>95401</t>
  </si>
  <si>
    <t>CURSO DE CAPACITAÇÃO PARA ENCARREGADO GERAL (ENCARGOS COMPLEMENTARES) - HORISTA</t>
  </si>
  <si>
    <t>1.2.1. 00010527 LOCACAO DE ANDAIME METALICO TUBULAR DE ENCAIXE, TIPO DE TORRE, CADA PAINEL COM LARGURA DE 1 ATE 1,5 M E ALTURA DE *1,00* M, INCLUINDO DIAGONAL, BARRAS DE LIGACAO, SAPATAS OU RODIZIOS E DEMAIS ITENS NECESSARIOS A MONTAGEM (NAO INCLUI INSTALACAO) (MXMES)</t>
  </si>
  <si>
    <t>TOTAL Equipamento:</t>
  </si>
  <si>
    <t>1.2.2. 97064 MONTAGEM E DESMONTAGEM DE ANDAIME TUBULAR TIPO "TORRE" (EXCLUSIVE ANDAIME E LIMPEZA). AF_03/2024 (M)</t>
  </si>
  <si>
    <t>88278</t>
  </si>
  <si>
    <t>100251</t>
  </si>
  <si>
    <t>00001014</t>
  </si>
  <si>
    <t>CABO DE COBRE, FLEXIVEL, CLASSE 4 OU 5, ISOLACAO EM PVC/A, ANTICHAMA BWF-B, 1 CONDUTOR, 450/750 V, SECAO NOMINAL 2,5 MM2</t>
  </si>
  <si>
    <t>00021127</t>
  </si>
  <si>
    <t>FITA ISOLANTE ADESIVA ANTICHAMA, USO ATE 750 V, EM ROLO DE 19 MM X 5 M</t>
  </si>
  <si>
    <t>87367</t>
  </si>
  <si>
    <t>ARGAMASSA TRAÇO 1:1:6 (EM VOLUME DE CIMENTO, CAL E AREIA MÉDIA ÚMIDA) PARA EMBOÇO/MASSA ÚNICA/ASSENTAMENTO DE ALVENARIA DE VEDAÇÃO, PREPARO MANUAL. AF_08/2019</t>
  </si>
  <si>
    <t>00034653</t>
  </si>
  <si>
    <t>DISJUNTOR TERMOMAGNETICO PARA TRILHO DIN (IEC), MONOPOLAR, 6 - 32 A</t>
  </si>
  <si>
    <t>00001571</t>
  </si>
  <si>
    <t>TERMINAL A COMPRESSAO EM COBRE ESTANHADO PARA CABO 4 MM2, 1 FURO E 1 COMPRESSAO, PARA PARAFUSO DE FIXACAO M5</t>
  </si>
  <si>
    <t>00001570</t>
  </si>
  <si>
    <t>TERMINAL A COMPRESSAO EM COBRE ESTANHADO PARA CABO 2,5 MM2, 1 FURO E 1 COMPRESSAO, PARA PARAFUSO DE FIXACAO M5</t>
  </si>
  <si>
    <t>00012001</t>
  </si>
  <si>
    <t>CAIXA OCTOGONAL DE FUNDO MOVEL, EM PVC, DE 4" X 4", PARA ELETRODUTO FLEXIVEL CORRUGADO</t>
  </si>
  <si>
    <t>00001872</t>
  </si>
  <si>
    <t>CAIXA DE PASSAGEM, EM PVC, DE 4" X 2", PARA ELETRODUTO FLEXIVEL CORRUGADO</t>
  </si>
  <si>
    <t>91958</t>
  </si>
  <si>
    <t>INTERRUPTOR SIMPLES (2 MÓDULOS), 10A/250V, SEM SUPORTE E SEM PLACA - FORNECIMENTO E INSTALAÇÃO. AF_03/2023</t>
  </si>
  <si>
    <t>91946</t>
  </si>
  <si>
    <t>SUPORTE PARAFUSADO COM PLACA DE ENCAIXE 4" X 2" MÉDIO (1,30 M DO PISO) PARA PONTO ELÉTRICO - FORNECIMENTO E INSTALAÇÃO. AF_03/2023</t>
  </si>
  <si>
    <t>91991</t>
  </si>
  <si>
    <t>TOMADA ALTA DE EMBUTIR (1 MÓDULO), 2P+T 20 A, SEM SUPORTE E SEM PLACA - FORNECIMENTO E INSTALAÇÃO. AF_03/2023</t>
  </si>
  <si>
    <t>92007</t>
  </si>
  <si>
    <t>TOMADA BAIXA DE EMBUTIR (2 MÓDULOS), 2P+T 20 A, SEM SUPORTE E SEM PLACA - FORNECIMENTO E INSTALAÇÃO. AF_03/2023</t>
  </si>
  <si>
    <t>00007267</t>
  </si>
  <si>
    <t>BLOCO CERAMICO / TIJOLO VAZADO PARA ALVENARIA DE VEDACAO, 6 FUROS NA HORIZONTAL DE 9 X 14 X 19 CM (L X A X C)</t>
  </si>
  <si>
    <t>00037395</t>
  </si>
  <si>
    <t>00034547</t>
  </si>
  <si>
    <t>TELA DE ACO SOLDADA GALVANIZADA/ZINCADA PARA ALVENARIA, FIO D = *1,20 A 1,70* MM, MALHA 15 X 15 MM, (C X L) *50 X 12* CM</t>
  </si>
  <si>
    <t>00002692</t>
  </si>
  <si>
    <t>00039017</t>
  </si>
  <si>
    <t>94964</t>
  </si>
  <si>
    <t>CONCRETO FCK = 20MPA, TRAÇO 1:2,7:3 (EM MASSA SECA DE CIMENTO/ AREIA MÉDIA/ BRITA 1) - PREPARO MECÂNICO COM BETONEIRA 400 L. AF_05/2021</t>
  </si>
  <si>
    <t>92802</t>
  </si>
  <si>
    <t>92270</t>
  </si>
  <si>
    <t>FABRICAÇÃO DE FÔRMA PARA VIGAS, COM MADEIRA SERRADA, E = 25 MM. AF_09/2020</t>
  </si>
  <si>
    <t>00004491</t>
  </si>
  <si>
    <t>00011055</t>
  </si>
  <si>
    <t>88261</t>
  </si>
  <si>
    <t>00000184</t>
  </si>
  <si>
    <t>BATENTE / PORTAL / ADUELA / MARCO EM MADEIRA MACICA COM REBAIXO, E = *3* CM, L = *14* CM, PARA PORTAS DE GIRO DE *60 CM A 120* CM X *210* CM, PINUS / EUCALIPTO / VIROLA OU EQUIVALENTE DA REGIAO (NAO INCLUI ALIZARES)</t>
  </si>
  <si>
    <t>JG</t>
  </si>
  <si>
    <t>00005066</t>
  </si>
  <si>
    <t>PREGO DE ACO POLIDO COM CABECA 12 X 12</t>
  </si>
  <si>
    <t>00005075</t>
  </si>
  <si>
    <t>PREGO DE ACO POLIDO COM CABECA 18 X 30 (2 3/4 X 10)</t>
  </si>
  <si>
    <t>87313</t>
  </si>
  <si>
    <t>ARGAMASSA TRAÇO 1:3 (EM VOLUME DE CIMENTO E AREIA GROSSA ÚMIDA) PARA CHAPISCO CONVENCIONAL, PREPARO MECÂNICO COM BETONEIRA 400 L. AF_08/2019</t>
  </si>
  <si>
    <t>00037411</t>
  </si>
  <si>
    <t>TELA DE ACO SOLDADA GALVANIZADA/ZINCADA PARA ALVENARIA, FIO D = *1,24 MM, MALHA 25 X 25 MM</t>
  </si>
  <si>
    <t>00040547</t>
  </si>
  <si>
    <t>PARAFUSO ZINCADO, AUTOBROCANTE, FLANGEADO, 4,2 MM X 19 MM</t>
  </si>
  <si>
    <t>00006085</t>
  </si>
  <si>
    <t>SELADOR ACRILICO OPACO PREMIUM INTERIOR/EXTERIOR</t>
  </si>
  <si>
    <t>00007356</t>
  </si>
  <si>
    <t>TINTA LATEX ACRILICA PREMIUM, COR BRANCO FOSCO</t>
  </si>
  <si>
    <t>00043626</t>
  </si>
  <si>
    <t>MASSA CORRIDA PARA SUPERFICIES DE AMBIENTES INTERNOS</t>
  </si>
  <si>
    <t>00005318</t>
  </si>
  <si>
    <t>DILUENTE AGUARRAS</t>
  </si>
  <si>
    <t>TIPO</t>
  </si>
  <si>
    <t>PREÇO TOTAL</t>
  </si>
  <si>
    <t>ACUMUL. %</t>
  </si>
  <si>
    <t>CL</t>
  </si>
  <si>
    <t xml:space="preserve">
</t>
  </si>
  <si>
    <t>Outros:</t>
  </si>
  <si>
    <t>Valor total do Orçamento:</t>
  </si>
  <si>
    <t>00004750</t>
  </si>
  <si>
    <t>PEDREIRO (HORISTA)</t>
  </si>
  <si>
    <t>00006111</t>
  </si>
  <si>
    <t>SERVENTE DE OBRAS (HORISTA)</t>
  </si>
  <si>
    <t>00002436</t>
  </si>
  <si>
    <t>ELETRICISTA (HORISTA)</t>
  </si>
  <si>
    <t>00004783</t>
  </si>
  <si>
    <t>PINTOR (HORISTA)</t>
  </si>
  <si>
    <t>00037370</t>
  </si>
  <si>
    <t>ALIMENTACAO - HORISTA (COLETADO CAIXA - ENCARGOS COMPLEMENTARES)</t>
  </si>
  <si>
    <t>00000247</t>
  </si>
  <si>
    <t>AJUDANTE DE ELETRICISTA (HORISTA)</t>
  </si>
  <si>
    <t>00001379</t>
  </si>
  <si>
    <t>CIMENTO PORTLAND COMPOSTO CP II-32</t>
  </si>
  <si>
    <t>00037371</t>
  </si>
  <si>
    <t>TRANSPORTE - HORISTA (COLETADO CAIXA - ENCARGOS COMPLEMENTARES)</t>
  </si>
  <si>
    <t>00001106</t>
  </si>
  <si>
    <t>00038102</t>
  </si>
  <si>
    <t>TOMADA 2P+T 20A, 250V (APENAS MODULO)</t>
  </si>
  <si>
    <t>00037666</t>
  </si>
  <si>
    <t>OPERADOR DE BETONEIRA ESTACIONARIA / MISTURADOR (HORISTA)</t>
  </si>
  <si>
    <t>00000370</t>
  </si>
  <si>
    <t>00044497</t>
  </si>
  <si>
    <t>MONTADOR DE ESTRUTURAS METALICAS HORISTA</t>
  </si>
  <si>
    <t>00002696</t>
  </si>
  <si>
    <t>ENCANADOR OU BOMBEIRO HIDRAULICO (HORISTA)</t>
  </si>
  <si>
    <t>00043489</t>
  </si>
  <si>
    <t>EPI - FAMILIA PEDREIRO - HORISTA (ENCARGOS COMPLEMENTARES - COLETADO CAIXA)</t>
  </si>
  <si>
    <t>00043491</t>
  </si>
  <si>
    <t>EPI - FAMILIA SERVENTE - HORISTA (ENCARGOS COMPLEMENTARES - COLETADO CAIXA)</t>
  </si>
  <si>
    <t>00033939</t>
  </si>
  <si>
    <t>ARQUITETO JUNIOR (HORISTA)</t>
  </si>
  <si>
    <t>00001214</t>
  </si>
  <si>
    <t>CARPINTEIRO DE ESQUADRIAS (HORISTA)</t>
  </si>
  <si>
    <t>00043465</t>
  </si>
  <si>
    <t>FERRAMENTAS - FAMILIA PEDREIRO - HORISTA (ENCARGOS COMPLEMENTARES - COLETADO CAIXA)</t>
  </si>
  <si>
    <t>00043484</t>
  </si>
  <si>
    <t>EPI - FAMILIA ELETRICISTA - HORISTA (ENCARGOS COMPLEMENTARES - COLETADO CAIXA)</t>
  </si>
  <si>
    <t>00043466</t>
  </si>
  <si>
    <t>FERRAMENTAS - FAMILIA PINTOR - HORISTA (ENCARGOS COMPLEMENTARES - COLETADO CAIXA)</t>
  </si>
  <si>
    <t>00043467</t>
  </si>
  <si>
    <t>FERRAMENTAS - FAMILIA SERVENTE - HORISTA (ENCARGOS COMPLEMENTARES - COLETADO CAIXA)</t>
  </si>
  <si>
    <t>00043490</t>
  </si>
  <si>
    <t>EPI - FAMILIA PINTOR - HORISTA (ENCARGOS COMPLEMENTARES - COLETADO CAIXA)</t>
  </si>
  <si>
    <t>00043460</t>
  </si>
  <si>
    <t>FERRAMENTAS - FAMILIA ELETRICISTA - HORISTA (ENCARGOS COMPLEMENTARES - COLETADO CAIXA)</t>
  </si>
  <si>
    <t>00000033</t>
  </si>
  <si>
    <t>ACO CA-50, 8,0 MM, VERGALHAO</t>
  </si>
  <si>
    <t>00038094</t>
  </si>
  <si>
    <t>ESPELHO / PLACA DE 3 POSTOS 4" X 2", PARA INSTALACAO DE TOMADAS E INTERRUPTORES</t>
  </si>
  <si>
    <t>00006189</t>
  </si>
  <si>
    <t>TABUA NAO APARELHADA *2,5 X 30* CM, EM MACARANDUBA/MASSARANDUBA, ANGELIM OU EQUIVALENTE DA REGIAO - BRUTA</t>
  </si>
  <si>
    <t>00000246</t>
  </si>
  <si>
    <t>AUXILIAR DE ENCANADOR OU BOMBEIRO HIDRAULICO (HORISTA)</t>
  </si>
  <si>
    <t>00038099</t>
  </si>
  <si>
    <t>SUPORTE DE FIXACAO PARA ESPELHO / PLACA 4" X 2", PARA 3 MODULOS, PARA INSTALACAO DE TOMADAS E INTERRUPTORES (SOMENTE SUPORTE)</t>
  </si>
  <si>
    <t>00038112</t>
  </si>
  <si>
    <t>INTERRUPTOR SIMPLES 10A, 250V (APENAS MODULO)</t>
  </si>
  <si>
    <t>00000367</t>
  </si>
  <si>
    <t>AREIA GROSSA - POSTO JAZIDA/FORNECEDOR (RETIRADO NA JAZIDA, SEM TRANSPORTE)</t>
  </si>
  <si>
    <t>00043488</t>
  </si>
  <si>
    <t>EPI - FAMILIA OPERADOR ESCAVADEIRA - HORISTA (ENCARGOS COMPLEMENTARES - COLETADO CAIXA)</t>
  </si>
  <si>
    <t>00043485</t>
  </si>
  <si>
    <t>EPI - FAMILIA ENCANADOR - HORISTA (ENCARGOS COMPLEMENTARES - COLETADO CAIXA)</t>
  </si>
  <si>
    <t>00004721</t>
  </si>
  <si>
    <t>PEDRA BRITADA N. 1 (9,5 A 19 MM) POSTO PEDREIRA/FORNECEDOR, SEM FRETE</t>
  </si>
  <si>
    <t>00043483</t>
  </si>
  <si>
    <t>EPI - FAMILIA CARPINTEIRO DE FORMAS - HORISTA (ENCARGOS COMPLEMENTARES - COLETADO CAIXA)</t>
  </si>
  <si>
    <t>00001213</t>
  </si>
  <si>
    <t>CARPINTEIRO DE FORMAS PARA CONCRETO (HORISTA)</t>
  </si>
  <si>
    <t>00004517</t>
  </si>
  <si>
    <t>00004230</t>
  </si>
  <si>
    <t>OPERADOR DE MAQUINAS E TRATORES DIVERSOS - TERRAPLANAGEM (HORISTA)</t>
  </si>
  <si>
    <t>00010535</t>
  </si>
  <si>
    <t>00038101</t>
  </si>
  <si>
    <t>TOMADA 2P+T 10A, 250V (APENAS MODULO)</t>
  </si>
  <si>
    <t>00043459</t>
  </si>
  <si>
    <t>FERRAMENTAS - FAMILIA CARPINTEIRO DE FORMAS - HORISTA (ENCARGOS COMPLEMENTARES - COLETADO CAIXA)</t>
  </si>
  <si>
    <t>00043461</t>
  </si>
  <si>
    <t>FERRAMENTAS - FAMILIA ENCANADOR - HORISTA (ENCARGOS COMPLEMENTARES - COLETADO CAIXA)</t>
  </si>
  <si>
    <t>00002705</t>
  </si>
  <si>
    <t>ENERGIA ELETRICA ATE 2000 KWH INDUSTRIAL, SEM DEMANDA</t>
  </si>
  <si>
    <t>Especiais</t>
  </si>
  <si>
    <t>KWH</t>
  </si>
  <si>
    <t>00006117</t>
  </si>
  <si>
    <t>CARPINTEIRO AUXILIAR (HORISTA)</t>
  </si>
  <si>
    <t>00000378</t>
  </si>
  <si>
    <t>ARMADOR (HORISTA)</t>
  </si>
  <si>
    <t>00005068</t>
  </si>
  <si>
    <t>00006114</t>
  </si>
  <si>
    <t>AJUDANTE DE ARMADOR (HORISTA)</t>
  </si>
  <si>
    <t>00043464</t>
  </si>
  <si>
    <t>FERRAMENTAS - FAMILIA OPERADOR ESCAVADEIRA - HORISTA (ENCARGOS COMPLEMENTARES - COLETADO CAIXA)</t>
  </si>
  <si>
    <t>00014618</t>
  </si>
  <si>
    <t>SERRA CIRCULAR DE BANCADA COM MOTOR ELETRICO, POTENCIA DE *1600* W, PARA DISCO DE DIAMETRO DE 10" (250 MM)</t>
  </si>
  <si>
    <t>Subtotal até 100,00%</t>
  </si>
  <si>
    <t>Valor total do Orçamento s/ BDI</t>
  </si>
  <si>
    <t>VALOR (R$)</t>
  </si>
  <si>
    <t>HORISTA</t>
  </si>
  <si>
    <t>MENSALISTA</t>
  </si>
  <si>
    <t>Al</t>
  </si>
  <si>
    <t>INSS</t>
  </si>
  <si>
    <t>A2</t>
  </si>
  <si>
    <t>SESI</t>
  </si>
  <si>
    <t>A3</t>
  </si>
  <si>
    <t>SENAI</t>
  </si>
  <si>
    <t>A4</t>
  </si>
  <si>
    <t>INCRA</t>
  </si>
  <si>
    <t>AS</t>
  </si>
  <si>
    <t>SEBRAE</t>
  </si>
  <si>
    <t>A6</t>
  </si>
  <si>
    <t>Salario Educacao</t>
  </si>
  <si>
    <t>A7</t>
  </si>
  <si>
    <t>Seguro Contra Acidentes deTrabalho</t>
  </si>
  <si>
    <t>A8</t>
  </si>
  <si>
    <t>FGTS</t>
  </si>
  <si>
    <t>A9</t>
  </si>
  <si>
    <t>SECONCI</t>
  </si>
  <si>
    <t>B1</t>
  </si>
  <si>
    <t>Repouso Semanal Remunerado</t>
  </si>
  <si>
    <t>Nao incide</t>
  </si>
  <si>
    <t>B2</t>
  </si>
  <si>
    <t>Feriados</t>
  </si>
  <si>
    <t>B3</t>
  </si>
  <si>
    <t>Auxílio - Enfermidade</t>
  </si>
  <si>
    <t>B4</t>
  </si>
  <si>
    <t>13º Salário</t>
  </si>
  <si>
    <t>B5</t>
  </si>
  <si>
    <t>Licença Paternidade</t>
  </si>
  <si>
    <t>B6</t>
  </si>
  <si>
    <t>Faltas Justificadas</t>
  </si>
  <si>
    <t>B7</t>
  </si>
  <si>
    <t>Dias de Chuvas</t>
  </si>
  <si>
    <t>B8</t>
  </si>
  <si>
    <t>Auxílio AcidentedeTrabalho</t>
  </si>
  <si>
    <t>B9</t>
  </si>
  <si>
    <t>Férias Gozadas</t>
  </si>
  <si>
    <t>B10</t>
  </si>
  <si>
    <t>Salário Maternidade</t>
  </si>
  <si>
    <t>Cl</t>
  </si>
  <si>
    <t>Aviso Prévio Indenizado</t>
  </si>
  <si>
    <t>C2</t>
  </si>
  <si>
    <t>Aviso Prévio Trabalhado</t>
  </si>
  <si>
    <t>C3</t>
  </si>
  <si>
    <t>Férias Indenizadas</t>
  </si>
  <si>
    <t>C4</t>
  </si>
  <si>
    <t>Depósito Rescisão Sem Justa Causa</t>
  </si>
  <si>
    <t>C5</t>
  </si>
  <si>
    <t>Indenização Adicional</t>
  </si>
  <si>
    <t>D1</t>
  </si>
  <si>
    <t>Reincidencia de Grupo A sobre Grupo B</t>
  </si>
  <si>
    <t>D2</t>
  </si>
  <si>
    <t>Reincidência de Grupo A sobre Aviso Prévio Trabalhado e Reincidência do FGTS sobre Aviso Prévio Indenizado</t>
  </si>
  <si>
    <t>ENCARGOS SOCIAIS</t>
  </si>
  <si>
    <t>PINTURA E ADEQUAÇÃO DE LAYOUT  DA CÂMARA MUNICIPALDE VEREADORES DE SANTIAGO-RS</t>
  </si>
  <si>
    <t>02/2026 - DESONERADO</t>
  </si>
  <si>
    <t>SINAPI 02/2026 - DESONERADO</t>
  </si>
  <si>
    <t>Plenobras</t>
  </si>
  <si>
    <t xml:space="preserve"> 72.313.828/0001-00</t>
  </si>
  <si>
    <t>Av. Voluntários da Pátria, 2035 - Floresta, Porto Alegre - Rio Grande do Sul, 90230-011</t>
  </si>
  <si>
    <t>(51) 2101 6800</t>
  </si>
  <si>
    <t>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t>
  </si>
  <si>
    <t>COMP-07555709</t>
  </si>
  <si>
    <t>INS-81128110</t>
  </si>
  <si>
    <t>6.5.1</t>
  </si>
  <si>
    <t>OBRA: PINTURA E ADEQUAÇÃO DE LAYOUT  DA CÂMARA MUNICIPAL DE VEREADORES DE SANTIAGO-RS</t>
  </si>
  <si>
    <t>Santiago/RS, março de 2026</t>
  </si>
  <si>
    <t>Orçamento
nº 01/2026 OFICINA ARFA</t>
  </si>
  <si>
    <t>PINTURA E ADEQUAÇÃO DE LAYOUT  DA CÂMARA MUNICIPAL DE VEREADORES DE SANTIAGO-RS</t>
  </si>
  <si>
    <r>
      <rPr>
        <b/>
        <sz val="14"/>
        <color theme="1"/>
        <rFont val="Calibri"/>
        <family val="2"/>
      </rPr>
      <t>PINTURA E ADEQUAÇÃO DE LAYOUT  DA CÂMARA MUNICIPAL DE VEREADORES DE SANTIAGO-RS</t>
    </r>
    <r>
      <rPr>
        <b/>
        <sz val="14"/>
        <rFont val="Calibri"/>
        <family val="2"/>
      </rPr>
      <t xml:space="preserve">
Curva ABC Serviços</t>
    </r>
  </si>
  <si>
    <r>
      <rPr>
        <b/>
        <sz val="14"/>
        <color theme="1"/>
        <rFont val="Calibri"/>
        <family val="2"/>
      </rPr>
      <t>PINTURA E ADEQUAÇÃO DE LAYOUT  DA CÂMARA MUNICIPAL DE VEREADORES DE SANTIAGO-RS</t>
    </r>
    <r>
      <rPr>
        <b/>
        <sz val="14"/>
        <rFont val="Calibri"/>
        <family val="2"/>
      </rPr>
      <t xml:space="preserve">
Curva ABC Insumos</t>
    </r>
  </si>
  <si>
    <t xml:space="preserve">SINAPI (RS - FEV/2026) </t>
  </si>
  <si>
    <t>COM-64276119</t>
  </si>
  <si>
    <t>ART DE OBRA OU SERVIÇO ABAIXO DE 15.000,00 (REF: CREA/RS 2025)</t>
  </si>
  <si>
    <t>unid</t>
  </si>
  <si>
    <t>2.2.2</t>
  </si>
  <si>
    <t>COM-26902665</t>
  </si>
  <si>
    <t>ART DE OBRA OU SERVIÇO ACIMA DE 15.000,00. (REF: CREA/RS2025)</t>
  </si>
  <si>
    <t>COM-57289132</t>
  </si>
  <si>
    <t>REMOCAO DE FORRO DE MADEIRA, DE FORMA MANUAL, SEM REAPROVEITAMENTO (REF: AGESUL 0201003024)</t>
  </si>
  <si>
    <t>97663</t>
  </si>
  <si>
    <t>REMOÇÃO DE LOUÇAS, DE FORMA MANUAL, SEM REAPROVEITAMENTO. AF_09/2023</t>
  </si>
  <si>
    <t>97634</t>
  </si>
  <si>
    <t>DEMOLIÇÃO DE PISO CERÂMICO, DE FORMA MECANIZADA COM MARTELETE, SEM REAPROVEITAMENTO. (REF: 97634 SINAPI)</t>
  </si>
  <si>
    <t>COM-50934209</t>
  </si>
  <si>
    <t>REMOÇÃO DE DIVISÓRIAS DE MADEIRA, EUCATEX, DURATEX OU SIMILAR (REF: SC 05.05.2500 SCO)</t>
  </si>
  <si>
    <t>COM-96189759</t>
  </si>
  <si>
    <t>CAÇAMBA DE 4M3 PARA RETIRADA DE ENTULHO (REF: FDE 16.80.097)</t>
  </si>
  <si>
    <t>LIMPEZA</t>
  </si>
  <si>
    <t>99814</t>
  </si>
  <si>
    <t>LIMPEZA DE SUPERFÍCIE PISO OU PAREDE COM JATO DE ALTA PRESSÃO. AF_10/2025</t>
  </si>
  <si>
    <t>PROTEÇÕES DE OBRA</t>
  </si>
  <si>
    <t>COM-58570845</t>
  </si>
  <si>
    <t>PLASTICO NA COR PRETA, DESTINADO A PROTECAO DE TELHADOS, MOVEIS E PISOS, COM 200 MICRAS DE ESPESSURA, REUTILIZADO 5 VEZES, INCLUSIVE RETIRADA.FORNECIMENTO E COLOCACAO (REF: EMOP 05.058.0010-0)</t>
  </si>
  <si>
    <t>91924</t>
  </si>
  <si>
    <t>CABO DE COBRE FLEXÍVEL ISOLADO, 1,5 MM², ANTI-CHAMA 450/750 V, PARA CIRCUITOS TERMINAIS - FORNECIMENTO E INSTALAÇÃO. AF_03/2023</t>
  </si>
  <si>
    <t>6.1.3</t>
  </si>
  <si>
    <t>91934</t>
  </si>
  <si>
    <t>CABO DE COBRE FLEXÍVEL ISOLADO, 16 MM², ANTI-CHAMA 450/750 V, PARA CIRCUITOS TERMINAIS - FORNECIMENTO E INSTALAÇÃO. AF_03/2023</t>
  </si>
  <si>
    <t>DISJUNTOR MONOPOLAR TIPO DIN, CORRENTE NOMINAL DE 10A - FORNECIMENTO E INSTALAÇÃO. AF_07/2025</t>
  </si>
  <si>
    <t>DISJUNTOR MONOPOLAR TIPO DIN, CORRENTE NOMINAL DE 16A - FORNECIMENTO E INSTALAÇÃO. AF_07/2025</t>
  </si>
  <si>
    <t>6.2.3</t>
  </si>
  <si>
    <t>DISJUNTOR MONOPOLAR TIPO DIN, CORRENTE NOMINAL DE 20A - FORNECIMENTO E INSTALAÇÃO. AF_07/2025</t>
  </si>
  <si>
    <t>6.2.4</t>
  </si>
  <si>
    <t>106020</t>
  </si>
  <si>
    <t>DISJUNTOR TRIPOLAR DIN 63A - FORNECIMENTO E INSTALAÇÃO. AF_07/2025</t>
  </si>
  <si>
    <t>6.2.5</t>
  </si>
  <si>
    <t>93673</t>
  </si>
  <si>
    <t>DISJUNTOR TRIPOLAR TIPO DIN, CORRENTE NOMINAL DE 50A - FORNECIMENTO E INSTALAÇÃO. AF_07/2025</t>
  </si>
  <si>
    <t>6.2.6</t>
  </si>
  <si>
    <t>93674</t>
  </si>
  <si>
    <t>DISJUNTOR BIPOLAR TIPO DR, CORRENTE NOMINAL DE 25A - FORNECIMENTO E INSTALAÇÃO. AF_07/2025</t>
  </si>
  <si>
    <t>6.3</t>
  </si>
  <si>
    <t>6.3.1</t>
  </si>
  <si>
    <t>91847</t>
  </si>
  <si>
    <t>ELETRODUTO FLEXÍVEL CORRUGADO REFORÇADO, PVC, DN 32 MM (1"), PARA CIRCUITOS TERMINAIS, INSTALADO EM LAJE - FORNECIMENTO E INSTALAÇÃO. AF_03/2023</t>
  </si>
  <si>
    <t>6.3.2</t>
  </si>
  <si>
    <t>91855</t>
  </si>
  <si>
    <t>ELETRODUTO FLEXÍVEL CORRUGADO REFORÇADO, PVC, DN 25 MM (3/4"), PARA CIRCUITOS TERMINAIS, INSTALADO EM PAREDE - FORNECIMENTO E INSTALAÇÃO. AF_03/2023</t>
  </si>
  <si>
    <t>6.3.3</t>
  </si>
  <si>
    <t>97667</t>
  </si>
  <si>
    <t>ELETRODUTO FLEXÍVEL CORRUGADO, PEAD, DN 50 (1 1/2"), PARA REDE ENTERRADA DE DISTRIBUIÇÃO DE ENERGIA ELÉTRICA - FORNECIMENTO E INSTALAÇÃO. AF_12/2021</t>
  </si>
  <si>
    <t>6.3.4</t>
  </si>
  <si>
    <t>6.3.5</t>
  </si>
  <si>
    <t>6.3.6</t>
  </si>
  <si>
    <t>6.3.7</t>
  </si>
  <si>
    <t>6.4</t>
  </si>
  <si>
    <t>6.4.1</t>
  </si>
  <si>
    <t>6.4.2</t>
  </si>
  <si>
    <t>6.4.3</t>
  </si>
  <si>
    <t>6.4.4</t>
  </si>
  <si>
    <t>91953</t>
  </si>
  <si>
    <t>INTERRUPTOR SIMPLES (1 MÓDULO), 10A/250V, INCLUINDO SUPORTE E PLACA - FORNECIMENTO E INSTALAÇÃO. AF_03/2023</t>
  </si>
  <si>
    <t>6.4.5</t>
  </si>
  <si>
    <t>92023</t>
  </si>
  <si>
    <t>INTERRUPTOR SIMPLES (1 MÓDULO) COM 1 TOMADA DE EMBUTIR 2P+T 10 A, INCLUINDO SUPORTE E PLACA - FORNECIMENTO E INSTALAÇÃO. AF_03/2023</t>
  </si>
  <si>
    <t>6.5</t>
  </si>
  <si>
    <t>103782</t>
  </si>
  <si>
    <t>INSTALAÇÕES HIDRÁULICAS</t>
  </si>
  <si>
    <t>86932</t>
  </si>
  <si>
    <t>BACIA SANITÁRIA COM CAIXA ACOPLADA LOUÇA BRANCA - PADRÃO MÉDIO, INCLUSO ENGATE FLEXÍVEL EM METAL CROMADO, 1/2" X 40 CM - FORNECIMENTO E INSTALAÇÃO. AF_02/2026</t>
  </si>
  <si>
    <t>86899</t>
  </si>
  <si>
    <t>BANCADA DE MÁRMORE BRANCO POLIDO PARA LAVATÓRIO - FORNECIMENTO E INSTALAÇÃO. AF_02/2026</t>
  </si>
  <si>
    <t>7.3</t>
  </si>
  <si>
    <t>COM-38972654</t>
  </si>
  <si>
    <t>CUBA DE LOUCA BRANCA DE SOBREPOR,PADRAO MEDIO LUXO,MEDINDO E M TORNO DE (53X43)CM. FORNECIMENTO (REF: EMOP 18.002.0022-0)</t>
  </si>
  <si>
    <t>UNI</t>
  </si>
  <si>
    <t>7.4</t>
  </si>
  <si>
    <t>100853</t>
  </si>
  <si>
    <t>TORNEIRA CROMADA DE MESA PARA LAVATÓRIO, TIPO MONOCOMANDO. AF_02/2026</t>
  </si>
  <si>
    <t>7.5</t>
  </si>
  <si>
    <t>86877</t>
  </si>
  <si>
    <t>VÁLVULA EM METAL CROMADO 1.1/2" X 1.1/2" PARA TANQUE OU LAVATÓRIO, COM OU SEM LADRÃO - FORNECIMENTO E INSTALAÇÃO. AF_02/2026</t>
  </si>
  <si>
    <t>7.6</t>
  </si>
  <si>
    <t>86881</t>
  </si>
  <si>
    <t>SIFÃO DO TIPO GARRAFA EM METAL CROMADO 1" X 1.1/2" - FORNECIMENTO E INSTALAÇÃO. AF_02/2026</t>
  </si>
  <si>
    <t>7.7</t>
  </si>
  <si>
    <t>86886</t>
  </si>
  <si>
    <t>ENGATE FLEXÍVEL EM INOX, 1/2" X 30 CM - FORNECIMENTO E INSTALAÇÃO. AF_02/2026</t>
  </si>
  <si>
    <t>7.8</t>
  </si>
  <si>
    <t>104329</t>
  </si>
  <si>
    <t>CAIXA SIFONADA, COM GRELHA REDONDA, PVC, DN 150 X 150 X 50 MM, JUNTA SOLDÁVEL, FORNECIDA E INSTALADA EM RAMAL DE DESCARGA OU EM RAMAL DE ESGOTO SANITÁRIO. AF_08/2022</t>
  </si>
  <si>
    <t>7.9</t>
  </si>
  <si>
    <t>89714</t>
  </si>
  <si>
    <t>TUBO PVC, SERIE NORMAL, ESGOTO PREDIAL, DN 100 MM, FORNECIDO E INSTALADO EM RAMAL DE DESCARGA OU RAMAL DE ESGOTO SANITÁRIO. AF_08/2022</t>
  </si>
  <si>
    <t>7.10</t>
  </si>
  <si>
    <t>89711</t>
  </si>
  <si>
    <t>TUBO PVC, SERIE NORMAL, ESGOTO PREDIAL, DN 40 MM, FORNECIDO E INSTALADO EM RAMAL DE DESCARGA OU RAMAL DE ESGOTO SANITÁRIO. AF_08/2022</t>
  </si>
  <si>
    <t>7.11</t>
  </si>
  <si>
    <t>89712</t>
  </si>
  <si>
    <t>TUBO PVC, SERIE NORMAL, ESGOTO PREDIAL, DN 50 MM, FORNECIDO E INSTALADO EM RAMAL DE DESCARGA OU RAMAL DE ESGOTO SANITÁRIO. AF_08/2022</t>
  </si>
  <si>
    <t>7.12</t>
  </si>
  <si>
    <t>89446</t>
  </si>
  <si>
    <t>TUBO, PVC, SOLDÁVEL, DE 25MM, INSTALADO EM PRUMADA DE ÁGUA - FORNECIMENTO E INSTALAÇÃO. AF_06/2022</t>
  </si>
  <si>
    <t>7.13</t>
  </si>
  <si>
    <t>89617</t>
  </si>
  <si>
    <t>TE, PVC, SOLDÁVEL, DN 25MM, INSTALADO EM PRUMADA DE ÁGUA - FORNECIMENTO E INSTALAÇÃO. AF_06/2022</t>
  </si>
  <si>
    <t>7.14</t>
  </si>
  <si>
    <t>89408</t>
  </si>
  <si>
    <t>JOELHO 90 GRAUS, PVC, SOLDÁVEL, DN 25MM, INSTALADO EM RAMAL DE DISTRIBUIÇÃO DE ÁGUA - FORNECIMENTO E INSTALAÇÃO. AF_06/2022</t>
  </si>
  <si>
    <t>7.15</t>
  </si>
  <si>
    <t>7.16</t>
  </si>
  <si>
    <t>89987</t>
  </si>
  <si>
    <t>REGISTRO DE GAVETA BRUTO, LATÃO, ROSCÁVEL, 3/4", COM ACABAMENTO E CANOPLA CROMADOS - FORNECIMENTO E INSTALAÇÃO. AF_08/2021</t>
  </si>
  <si>
    <t>90796</t>
  </si>
  <si>
    <t>KIT DE PORTA-PRONTA DE MADEIRA EM ACABAMENTO MELAMÍNICO BRANCO, FOLHA LEVE OU MÉDIA, E BATENTE METÁLICO, 80X210CM, FIXAÇÃO COM ARGAMASSA - FORNECIMENTO E INSTALAÇÃO. AF_10/2025</t>
  </si>
  <si>
    <t>9.1.2</t>
  </si>
  <si>
    <t>RECOLOCAÇÃO DE FOLHAS DE PORTA DE MADEIRA LEVE OU MÉDIA DE 80CM DE LARGURA, CONSIDERANDO REAPROVEITAMENTO DO MATERIAL. AF_10/2025</t>
  </si>
  <si>
    <t>9.1.3</t>
  </si>
  <si>
    <t>BATENTE PARA PORTA DE MADEIRA, PADRÃO POPULAR - FORNECIMENTO E MONTAGEM. AF_10/2025</t>
  </si>
  <si>
    <t>9.1.4</t>
  </si>
  <si>
    <t>105925</t>
  </si>
  <si>
    <t>ALIZAR DE 5X1,5CM PARA PORTA FIXADO COM PREGOS - SOMENTE INSTALAÇÃO. AF_10/2025</t>
  </si>
  <si>
    <t>9.2</t>
  </si>
  <si>
    <t>9.2.1</t>
  </si>
  <si>
    <t>9.2.2</t>
  </si>
  <si>
    <t>94569</t>
  </si>
  <si>
    <t>JANELA DE ALUMÍNIO TIPO MAXIM-AR, BATENTE/ REQUADRO 3 A 14 CM, VIDRO INCLUSO, FIXAÇÃO COM PARAFUSO, SEM GUARNIÇÃO/ ALIZAR, VEDAÇÃO COM SILICONE, EXCLUSIVE CONTRAMARCO - FORNECIMENTO E INSTALAÇÃO. (REF: SINAPI 94569)</t>
  </si>
  <si>
    <t>9.2.3</t>
  </si>
  <si>
    <t>94589</t>
  </si>
  <si>
    <t>CONTRAMARCO DE ALUMÍNIO, FIXAÇÃO COM ARGAMASSA - FORNECIMENTO E INSTALAÇÃO. AF_11/2024</t>
  </si>
  <si>
    <t>9.2.4</t>
  </si>
  <si>
    <t>105812</t>
  </si>
  <si>
    <t>GUARNIÇÃO DE ALUMÍNIO. AF_11/2024</t>
  </si>
  <si>
    <t>REVESTIMENTO ARGAMASSADO</t>
  </si>
  <si>
    <t>87879</t>
  </si>
  <si>
    <t>CHAPISCO APLICADO EM ALVENARIAS E ESTRUTURAS DE CONCRETO INTERNAS, COM COLHER DE PEDREIRO. ARGAMASSA TRAÇO 1:3 COM PREPARO EM BETONEIRA 400L. AF_10/2022</t>
  </si>
  <si>
    <t>87775</t>
  </si>
  <si>
    <t>10.1.5</t>
  </si>
  <si>
    <t>10.1.6</t>
  </si>
  <si>
    <t>COM-42996866</t>
  </si>
  <si>
    <t>REPAROS EM EMBOÇO - ARGAMASSA MISTA DE CIMENTO, CAL E AREIA (REF: SIURB 11080005)</t>
  </si>
  <si>
    <t>REVESTIMENTO CERÂMICO</t>
  </si>
  <si>
    <t>87275</t>
  </si>
  <si>
    <t>REVESTIMENTO EM PORCELANATO PARA PAREDES INTERNAS DIMENSÕES 80X80 CM APLICADAS EM PAREDES. (REF: 87275 SINAPI)</t>
  </si>
  <si>
    <t>10.3</t>
  </si>
  <si>
    <t>10.3.1</t>
  </si>
  <si>
    <t>96114</t>
  </si>
  <si>
    <t>FORRO EM DRYWALL, PARA AMBIENTES COMERCIAIS, INCLUSIVE ESTRUTURA BIRECIONAL DE FIXAÇÃO. AF_08/2023_PS</t>
  </si>
  <si>
    <t>10.3.2</t>
  </si>
  <si>
    <t>FORRO EM DRYWALL, PARA AMBIENTES COMERCIAIS, INCLUSIVE ESTRUTURA BIRECIONAL DE FIXAÇÃO., RESISTENTE A UMIDADE (REF: SINAPI 96114)</t>
  </si>
  <si>
    <t>11</t>
  </si>
  <si>
    <t>PISOS/SOLEIRAS/RODAPÉS</t>
  </si>
  <si>
    <t>11.1</t>
  </si>
  <si>
    <t>104596</t>
  </si>
  <si>
    <t>REVESTIMENTO CERÂMICO PARA PISO COM PLACAS TIPO PORCELANATO DE DIMENSÕES 80X80 CM APLICADA EM AMBIENTES DE ÁREA MENOR QUE 5 M². AF_02/2023_PE</t>
  </si>
  <si>
    <t>11.2</t>
  </si>
  <si>
    <t>104597</t>
  </si>
  <si>
    <t>REVESTIMENTO CERÂMICO PARA PISO COM PLACAS TIPO PORCELANATO DE DIMENSÕES 80X80 CM APLICADA EM AMBIENTES DE ÁREA ENTRE 5 M² E 10 M². AF_02/2023_PE</t>
  </si>
  <si>
    <t>11.3</t>
  </si>
  <si>
    <t>104598</t>
  </si>
  <si>
    <t>REVESTIMENTO CERÂMICO PARA PISO COM PLACAS TIPO PORCELANATO DE DIMENSÕES 80X80 CM APLICADA EM AMBIENTES DE ÁREA MAIOR QUE 10 M². AF_02/2023_PE</t>
  </si>
  <si>
    <t>12</t>
  </si>
  <si>
    <t>12.1</t>
  </si>
  <si>
    <t>PINTURA EM PAREDES E TETOS</t>
  </si>
  <si>
    <t>12.1.1</t>
  </si>
  <si>
    <t>88494</t>
  </si>
  <si>
    <t>EMASSAMENTO COM MASSA LÁTEX, APLICAÇÃO EM TETO, UMA DEMÃO, LIXAMENTO MANUAL. AF_04/2023</t>
  </si>
  <si>
    <t>12.1.2</t>
  </si>
  <si>
    <t>88484</t>
  </si>
  <si>
    <t>FUNDO SELADOR ACRÍLICO, APLICAÇÃO MANUAL EM TETO, UMA DEMÃO. AF_04/2023</t>
  </si>
  <si>
    <t>12.1.3</t>
  </si>
  <si>
    <t>12.1.4</t>
  </si>
  <si>
    <t>12.1.5</t>
  </si>
  <si>
    <t>12.1.6</t>
  </si>
  <si>
    <t>12.2</t>
  </si>
  <si>
    <t>12.2.1</t>
  </si>
  <si>
    <t>102193</t>
  </si>
  <si>
    <t>LIXAMENTO DE MADEIRA PARA APLICAÇÃO DE FUNDO OU PINTURA. AF_01/2021</t>
  </si>
  <si>
    <t>12.2.2</t>
  </si>
  <si>
    <t>COM-37912444</t>
  </si>
  <si>
    <t>APLICAÇÃO DE UMA DEMÃO FUNDO SINTÉTICO NIVELADOR SOBRE SUPERFÍCIE DE MADEIRA (REF: ORSE 2305)</t>
  </si>
  <si>
    <t>12.2.3</t>
  </si>
  <si>
    <t>102220</t>
  </si>
  <si>
    <t>PINTURA TINTA DE ACABAMENTO (PIGMENTADA) ESMALTE SINTÉTICO BRILHANTE EM MADEIRA, 2 DEMÃOS. AF_01/2021</t>
  </si>
  <si>
    <t>12.2.4</t>
  </si>
  <si>
    <t>102213</t>
  </si>
  <si>
    <t>PINTURA VERNIZ (INCOLOR) ALQUÍDICO EM MADEIRA, USO INTERNO E EXTERNO, 2 DEMÃOS. AF_01/2021</t>
  </si>
  <si>
    <t>12.3</t>
  </si>
  <si>
    <t>PINTURA EM METAIS</t>
  </si>
  <si>
    <t>12.3.1</t>
  </si>
  <si>
    <t>100717</t>
  </si>
  <si>
    <t>LIXAMENTO MANUAL EM SUPERFÍCIES METÁLICAS EM OBRA. AF_01/2020</t>
  </si>
  <si>
    <t>12.3.2</t>
  </si>
  <si>
    <t>100734</t>
  </si>
  <si>
    <t>PINTURA COM TINTA ACRÍLICA DE FUNDO APLICADA A ROLO OU PINCEL SOBRE SUPERFÍCIES METÁLICAS (EXCETO PERFIL) EXECUTADO EM OBRA (POR DEMÃO). AF_01/2020</t>
  </si>
  <si>
    <t>12.3.3</t>
  </si>
  <si>
    <t>100760</t>
  </si>
  <si>
    <t>PINTURA COM TINTA ALQUÍDICA DE ACABAMENTO (ESMALTE SINTÉTICO BRILHANTE) APLICADA A ROLO OU PINCEL SOBRE SUPERFÍCIES METÁLICAS (EXCETO PERFIL) EXECUTADO EM OBRA (02 DEMÃOS). AF_01/2020</t>
  </si>
  <si>
    <t>4H/SEMANA (5 MESES DE OBRA)</t>
  </si>
  <si>
    <t>4H/DIA (5MESES DE OBRA)</t>
  </si>
  <si>
    <t>Considerada apenas a região que acontecerá troca de forro, piso e construção de paredes</t>
  </si>
  <si>
    <t>ART projeto As Built</t>
  </si>
  <si>
    <t>ART de execução obra</t>
  </si>
  <si>
    <t>Conforme prancha de forros, legenda vermelha</t>
  </si>
  <si>
    <t>Conforme prancha de forro</t>
  </si>
  <si>
    <t>Conforme prancha demolir/construir</t>
  </si>
  <si>
    <t>2 vasos sanitários e 2 lavatórios</t>
  </si>
  <si>
    <t>Área de forro interno/5</t>
  </si>
  <si>
    <t>Conforme lista material elétrico</t>
  </si>
  <si>
    <t>6.2.7</t>
  </si>
  <si>
    <t>6.2.8</t>
  </si>
  <si>
    <t>CP-106028-02732984
PRÓPRIA</t>
  </si>
  <si>
    <t>DISPOSITIVO DPS 40KA-175V OU 275V - FORNECIMENTO E INSTALAÇÃO. (REF: SINAPI 106028)</t>
  </si>
  <si>
    <t>CP-106023-59841410
PRÓPRIA</t>
  </si>
  <si>
    <t>QUADRO DE DISTRIBUIÇÃO DE ENERGIA EM CHAPA DE AÇO GALVANIZADO, DE EMBUTIR, COM BARRAMENTO TRIFÁSICO, PARA 48 DISJUNTORES DIN 100A - FORNECIMENTO E INSTALAÇÃO. AF_07/2025 (REF: SINAPI 106023)</t>
  </si>
  <si>
    <t>Conforme prancha de pontos elétricos</t>
  </si>
  <si>
    <t>Conforme tabela de quantitativos hidrossanitários</t>
  </si>
  <si>
    <t>Conforme Detalhamento bancada</t>
  </si>
  <si>
    <t>JOELHO 90 GRAUS COM BUCHA DE LATÃO, PVC, SOLDÁVEL, DN 25MM, X 3/4 INSTALADO EM RAMAL OU SUB-RAMAL DE ÁGUA - FORNECIMENTO E INSTALAÇÃO. AF_06/2022</t>
  </si>
  <si>
    <t>JOELHO 90 GRAUS, PVC, SERIE NORMAL, ESGOTO PREDIAL, DN 100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</si>
  <si>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</si>
  <si>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JOELHO 45 GRAUS, PVC, SERIE NORMAL, ESGOTO PREDIAL, DN 40 MM, JUNTA SOLDÁVEL, FORNECIDO E INSTALADO EM RAMAL DE DESCARGA OU RAMAL DE ESGOTO SANITÁRIO. AF_08/2022</t>
  </si>
  <si>
    <t>JOELHO 90 GRAUS, PVC, SERIE NORMAL, ESGOTO PREDIAL, DN 40 MM, JUNTA SOLDÁVEL, FORNECIDO E INSTALADO EM RAMAL DE DESCARGA OU RAMAL DE ESGOTO SANITÁRIO. AF_08/2022</t>
  </si>
  <si>
    <t>7.17</t>
  </si>
  <si>
    <t>7.18</t>
  </si>
  <si>
    <t>7.19</t>
  </si>
  <si>
    <t>7.20</t>
  </si>
  <si>
    <t>7.21</t>
  </si>
  <si>
    <t>JOELHO 45 GRAUS, PVC, SERIE NORMAL, ESGOTO PREDIAL, DN 50 MM, JUNTA ELÁSTICA, FORNECIDO E INSTALADO EM RAMAL DE DESCARGA OU RAMAL DE ESGOTO SANITÁRIO. AF_08/2022</t>
  </si>
  <si>
    <t>Conforme prancha a construir</t>
  </si>
  <si>
    <t>Sobre todas as portas, considerando avanço de 30cm para cada lado</t>
  </si>
  <si>
    <t>Portas novas sanitários</t>
  </si>
  <si>
    <t>Portas a reinstalar</t>
  </si>
  <si>
    <t>Janela a instalar</t>
  </si>
  <si>
    <t>Conforme Tabela de quantitativos</t>
  </si>
  <si>
    <t>Sem considerar quebra, pois a composição já considera</t>
  </si>
  <si>
    <t>Conforme prancha de forros</t>
  </si>
  <si>
    <t>Conforme planta de paginação de piso</t>
  </si>
  <si>
    <t>Conforme planta de forro</t>
  </si>
  <si>
    <t>Conforme tabela de quantitativos</t>
  </si>
  <si>
    <t>Idem a pintura tinta esmalte</t>
  </si>
  <si>
    <t>Soma de pintura esmalete  + verniz</t>
  </si>
  <si>
    <t>EMASSAMENTO COM MASSA LÁTEX, APLICAÇÃO EM PAREDE, UMA DEMÃO, LIXAMENTO MANUAL. AF_04/2023</t>
  </si>
  <si>
    <t>Forros de gesso existentes, a executar e a substituir</t>
  </si>
  <si>
    <t>Forros de gesso item 12.1.1. + Laje a pintar</t>
  </si>
  <si>
    <t>Idem item 12.1.3</t>
  </si>
  <si>
    <t>Paredes internas conforme tabela de quantitativos</t>
  </si>
  <si>
    <t>Soma de todas as áreas de pintura acrílica tabela de quantitativos</t>
  </si>
  <si>
    <t>Idem item 12.1.5</t>
  </si>
  <si>
    <t>Considerando 5 desmontagem e montagem</t>
  </si>
  <si>
    <t>Considerando o volume de entulho e empolhamento de 1,30</t>
  </si>
  <si>
    <t>10m x 3 torres x 4 meses</t>
  </si>
  <si>
    <t>Paredes externas + muros + estruturas diversas a serem recuperadas</t>
  </si>
  <si>
    <t>Levando em consideração a quantidade de PEAD 50mm, passando 3 cabos</t>
  </si>
  <si>
    <t>Conforme Tabela de quantitativos x2 (aplicação nos dois lados) + 52</t>
  </si>
  <si>
    <t>Conforme Tabela de quantitativos x2 (aplicação nos dois lados) +52</t>
  </si>
  <si>
    <t>Santiago/RS, 30 de março de 2026</t>
  </si>
  <si>
    <t>Santiago RS, 30 de março de 2026.</t>
  </si>
  <si>
    <r>
      <t xml:space="preserve">            O orçamento foi elaborado com o uso do SISTEMA</t>
    </r>
    <r>
      <rPr>
        <sz val="11"/>
        <color rgb="FFFF0000"/>
        <rFont val="Arial"/>
        <family val="2"/>
      </rPr>
      <t xml:space="preserve"> </t>
    </r>
    <r>
      <rPr>
        <sz val="11"/>
        <color theme="1"/>
        <rFont val="Arial"/>
        <family val="2"/>
      </rPr>
      <t>Se Obra</t>
    </r>
    <r>
      <rPr>
        <sz val="11"/>
        <rFont val="Arial"/>
        <family val="2"/>
      </rPr>
      <t xml:space="preserve">, adotado pela </t>
    </r>
    <r>
      <rPr>
        <sz val="11"/>
        <color theme="1"/>
        <rFont val="Arial"/>
        <family val="2"/>
      </rPr>
      <t>Oficina Arfa</t>
    </r>
    <r>
      <rPr>
        <sz val="11"/>
        <rFont val="Arial"/>
        <family val="2"/>
      </rPr>
      <t xml:space="preserve"> para orçamentação de obras e serviços de engenharia, que utiliza a base de dados do Sistema Nacional de Pesquisa de Custos e Índices da Construção Civil (SINAPI). Conforme o art. 3º, caput, do Decreto n° 7.983, de 8 de abril de 2013: "O custo global de referência de obras e serviços de engenharia, exceto os serviços e obras de infraestrutura de transporte, será obtido a partir das  composições dos custos unitários previstas no projeto que integra o edital de licitação, menores ou iguais à mediana de seus correspondes nos custos unitários de referências do Sistema Nacional de Pesquisa de Custos e Índices da Construção Civil - SINAPI, excetuados os itens caracterizados como montagem industrial ou que não possam ser considerados como de construção civil".
           </t>
    </r>
    <r>
      <rPr>
        <sz val="11"/>
        <color theme="1"/>
        <rFont val="Arial"/>
        <family val="2"/>
      </rPr>
      <t xml:space="preserve"> Alguns itens do orçamento que não c</t>
    </r>
    <r>
      <rPr>
        <sz val="11"/>
        <rFont val="Arial"/>
        <family val="2"/>
      </rPr>
      <t>onstam na base de dados do SINAPI foram orçados utilizando-se a consulta as bases de dados EMOP, AGESUL, SETOP, SCO e FDE</t>
    </r>
    <r>
      <rPr>
        <sz val="11"/>
        <color theme="1"/>
        <rFont val="Arial"/>
        <family val="2"/>
      </rPr>
      <t>. Na adotação de composições das bases de dados supracitadas, sempre é priorizado a substituição dos insumos e composições das bases de referência pelos existentes na base SINAPI quando compatíveis, utilizando apenas como referência a estrutura da composição e seus índices</t>
    </r>
    <r>
      <rPr>
        <sz val="11"/>
        <rFont val="Arial"/>
        <family val="2"/>
      </rPr>
      <t xml:space="preserve">, tal condição possui  fundamento no art. 6º, do Decreto nº 7.983/13: “Em caso de inviabilidade da definição dos custos conforme o disposto nos arts. 3º, 4º e 5º, a estimativa de custo global poderá ser apurada por meio da utilização de dados contidos em tabela de referência formalmente aprovada por órgãos ou entidades da administração pública federal em publicações técnicas especializadas, em sistemas específicos instituído para o setor ou em pesquisa de mercado”. 
          Ainda existem os itens que não estão nas bases de dados supramencionadas. Para estes, foram consultadas 3 (três) empresas ou mais, conforme cotações anexas, cujos valores estão transcritos no Mapa de Cotações, em anexo, realizando-se a média dos valores orçados considerados adequados.
</t>
    </r>
  </si>
  <si>
    <t>106028</t>
  </si>
  <si>
    <t>106023</t>
  </si>
  <si>
    <t>89744</t>
  </si>
  <si>
    <t>104345</t>
  </si>
  <si>
    <t>89726</t>
  </si>
  <si>
    <t>89724</t>
  </si>
  <si>
    <t>89732</t>
  </si>
  <si>
    <t>89366</t>
  </si>
  <si>
    <t>88495</t>
  </si>
  <si>
    <t>ADAP EMOP - 01.050.0830-0</t>
  </si>
  <si>
    <t>ADAP EMOP - 01.050.0830-04</t>
  </si>
  <si>
    <t>MONTADOR DE ESTRUTURAS METÁLICAS COM ENCARGOS COMPLEMENTARES</t>
  </si>
  <si>
    <t>2.2.1. COM-64276119 ART DE OBRA OU SERVIÇO ABAIXO DE 15.000,00 (REF: CREA/RS 2025) (unid)</t>
  </si>
  <si>
    <t>INS-05935199</t>
  </si>
  <si>
    <t>2.2.2. COM-26902665 ART DE OBRA OU SERVIÇO ACIMA DE 15.000,00. (REF: CREA/RS2025) (unid)</t>
  </si>
  <si>
    <t>INS-40577078</t>
  </si>
  <si>
    <t>3.1.1. 97638 REMOÇÃO DE CHAPAS E PERFIS DE DRYWALL, DE FORMA MANUAL, SEM REAPROVEITAMENTO. AF_09/2023 (M2)</t>
  </si>
  <si>
    <t>3.1.2. COM-57289132 REMOCAO DE FORRO DE MADEIRA, DE FORMA MANUAL, SEM REAPROVEITAMENTO (REF: AGESUL 0201003024) (M²)</t>
  </si>
  <si>
    <t>3.1.3. 97645 REMOÇÃO DE JANELAS, DE FORMA MANUAL, SEM REAPROVEITAMENTO. AF_09/2023 (M2)</t>
  </si>
  <si>
    <t>3.1.4. 97663 REMOÇÃO DE LOUÇAS, DE FORMA MANUAL, SEM REAPROVEITAMENTO. AF_09/2023 (UN)</t>
  </si>
  <si>
    <t>88267</t>
  </si>
  <si>
    <t>ENCANADOR OU BOMBEIRO HIDRÁULICO COM ENCARGOS COMPLEMENTARES</t>
  </si>
  <si>
    <t>3.1.5. COM-04943125 REMOÇÃO MANUAL DE FOLHA DE PORTA OU JANELA , COM REAPROVEITAMENTO (REF: SETOP - ED-48494) (M²)</t>
  </si>
  <si>
    <t>3.1.6. 97644 REMOÇÃO DE PORTAS, DE FORMA MANUAL, SEM REAPROVEITAMENTO. AF_09/2023 (M2)</t>
  </si>
  <si>
    <t>3.1.7. 97634 DEMOLIÇÃO DE PISO CERÂMICO, DE FORMA MECANIZADA COM MARTELETE, SEM REAPROVEITAMENTO. (REF: 97634 SINAPI) (M2)</t>
  </si>
  <si>
    <t>Equipamento Custo Horário</t>
  </si>
  <si>
    <t>102274</t>
  </si>
  <si>
    <t>MARTELO DEMOLIDOR ELÉTRICO, COM POTÊNCIA DE 2.000 W, 1.000 IMPACTOS POR MINUTO, PESO DE 30 KG - CHI DIURNO. AF_01/2021</t>
  </si>
  <si>
    <t>CHI</t>
  </si>
  <si>
    <t>102275</t>
  </si>
  <si>
    <t>MARTELO DEMOLIDOR ELÉTRICO, COM POTÊNCIA DE 2.000 W, 1.000 IMPACTOS POR MINUTO, PESO DE 30 KG - CHP DIURNO. AF_01/2021</t>
  </si>
  <si>
    <t>CHP</t>
  </si>
  <si>
    <t>TOTAL Equipamento Custo Horário:</t>
  </si>
  <si>
    <t>88256</t>
  </si>
  <si>
    <t>AZULEJISTA OU LADRILHEIRO COM ENCARGOS COMPLEMENTARES</t>
  </si>
  <si>
    <t>3.1.8. COM-50934209 REMOÇÃO DE DIVISÓRIAS DE MADEIRA, EUCATEX, DURATEX OU SIMILAR (REF: SC 05.05.2500 SCO) (M²)</t>
  </si>
  <si>
    <t>3.1.9. COM-96189759 CAÇAMBA DE 4M3 PARA RETIRADA DE ENTULHO (REF: FDE 16.80.097) (UNID)</t>
  </si>
  <si>
    <t>INS-93863912</t>
  </si>
  <si>
    <t>CAÇAMBA DE 4M3 PARA RETIRADA DE ENTULHO (REF: FDE 8.01.02)</t>
  </si>
  <si>
    <t>4.1.1. 99814 LIMPEZA DE SUPERFÍCIE PISO OU PAREDE COM JATO DE ALTA PRESSÃO. AF_10/2025 (M2)</t>
  </si>
  <si>
    <t>99834</t>
  </si>
  <si>
    <t>LAVADORA DE ALTA PRESSAO (LAVA-JATO) PARA AGUA FRIA, PRESSAO DE OPERACAO ENTRE 1400 E 1900 LIB/POL2, VAZAO MAXIMA ENTRE 400 E 700 L/H - CHI DIURNO. AF_05/2023</t>
  </si>
  <si>
    <t>99833</t>
  </si>
  <si>
    <t>LAVADORA DE ALTA PRESSAO (LAVA-JATO) PARA AGUA FRIA, PRESSAO DE OPERACAO ENTRE 1400 E 1900 LIB/POL2, VAZAO MAXIMA ENTRE 400 E 700 L/H - CHP DIURNO. AF_05/2023</t>
  </si>
  <si>
    <t>5.1.1. COM-58570845 PLASTICO NA COR PRETA, DESTINADO A PROTECAO DE TELHADOS, MOVEIS E PISOS, COM 200 MICRAS DE ESPESSURA, REUTILIZADO 5 VEZES, INCLUSIVE RETIRADA.FORNECIMENTO E COLOCACAO (REF: EMOP 05.058.0010-0) (M²)</t>
  </si>
  <si>
    <t>00042408</t>
  </si>
  <si>
    <t>LONA PLASTICA EXTRA FORTE PRETA, E = 200 MICRA</t>
  </si>
  <si>
    <t>6.1.1. 91924 CABO DE COBRE FLEXÍVEL ISOLADO, 1,5 MM², ANTI-CHAMA 450/750 V, PARA CIRCUITOS TERMINAIS - FORNECIMENTO E INSTALAÇÃO. AF_03/2023 (M)</t>
  </si>
  <si>
    <t>00001013</t>
  </si>
  <si>
    <t>CABO DE COBRE, FLEXIVEL, CLASSE 4 OU 5, ISOLACAO EM PVC/A, ANTICHAMA BWF-B, 1 CONDUTOR, 450/750 V, SECAO NOMINAL 1,5 MM2</t>
  </si>
  <si>
    <t>6.1.2. 91926 CABO DE COBRE FLEXÍVEL ISOLADO, 2,5 MM², ANTI-CHAMA 450/750 V, PARA CIRCUITOS TERMINAIS - FORNECIMENTO E INSTALAÇÃO. AF_03/2023 (M)</t>
  </si>
  <si>
    <t>6.1.3. 91934 CABO DE COBRE FLEXÍVEL ISOLADO, 16 MM², ANTI-CHAMA 450/750 V, PARA CIRCUITOS TERMINAIS - FORNECIMENTO E INSTALAÇÃO. AF_03/2023 (M)</t>
  </si>
  <si>
    <t>00000979</t>
  </si>
  <si>
    <t>CABO DE COBRE, FLEXIVEL, CLASSE 4 OU 5, ISOLACAO EM PVC/A, ANTICHAMA BWF-B, 1 CONDUTOR, 450/750 V, SECAO NOMINAL 16 MM2</t>
  </si>
  <si>
    <t>6.2.1. 93653 DISJUNTOR MONOPOLAR TIPO DIN, CORRENTE NOMINAL DE 10A - FORNECIMENTO E INSTALAÇÃO. AF_07/2025 (UN)</t>
  </si>
  <si>
    <t>6.2.2. 93654 DISJUNTOR MONOPOLAR TIPO DIN, CORRENTE NOMINAL DE 16A - FORNECIMENTO E INSTALAÇÃO. AF_07/2025 (UN)</t>
  </si>
  <si>
    <t>6.2.3. 93655 DISJUNTOR MONOPOLAR TIPO DIN, CORRENTE NOMINAL DE 20A - FORNECIMENTO E INSTALAÇÃO. AF_07/2025 (UN)</t>
  </si>
  <si>
    <t>6.2.4. 106020 DISJUNTOR TRIPOLAR DIN 63A - FORNECIMENTO E INSTALAÇÃO. AF_07/2025 (UN)</t>
  </si>
  <si>
    <t>00034714</t>
  </si>
  <si>
    <t>DISJUNTOR TERMOMAGNETICO PARA TRILHO DIN (IEC), TRIPOLAR, 63 A</t>
  </si>
  <si>
    <t>00001575</t>
  </si>
  <si>
    <t>TERMINAL A COMPRESSAO EM COBRE ESTANHADO PARA CABO 16 MM2, 1 FURO E 1 COMPRESSAO, PARA PARAFUSO DE FIXACAO M6</t>
  </si>
  <si>
    <t>6.2.5. 93673 DISJUNTOR TRIPOLAR TIPO DIN, CORRENTE NOMINAL DE 50A - FORNECIMENTO E INSTALAÇÃO. AF_07/2025 (UN)</t>
  </si>
  <si>
    <t>00034709</t>
  </si>
  <si>
    <t>DISJUNTOR TERMOMAGNETICO PARA TRILHO DIN (IEC), TRIPOLAR, 10 - 50 A</t>
  </si>
  <si>
    <t>6.2.6. 93674 DISJUNTOR BIPOLAR TIPO DR, CORRENTE NOMINAL DE 25A - FORNECIMENTO E INSTALAÇÃO. AF_07/2025 (UN)</t>
  </si>
  <si>
    <t>00039445</t>
  </si>
  <si>
    <t>DISPOSITIVO DR, 2 POLOS, SENSIBILIDADE DE 30 MA, CORRENTE DE 25 A, TIPO AC</t>
  </si>
  <si>
    <t>6.2.7. 106028 DISPOSITIVO DPS 40KA-175V OU 275V - FORNECIMENTO E INSTALAÇÃO. (REF: SINAPI 106028) (UN)</t>
  </si>
  <si>
    <t>00039471</t>
  </si>
  <si>
    <t>DISPOSITIVO DPS CLASSE II, 1 POLO, TENSAO MAXIMA DE 275 V, CORRENTE MAXIMA DE *45* KA (TIPO AC)</t>
  </si>
  <si>
    <t>00001574</t>
  </si>
  <si>
    <t>TERMINAL A COMPRESSAO EM COBRE ESTANHADO PARA CABO 10 MM2, 1 FURO E 1 COMPRESSAO, PARA PARAFUSO DE FIXACAO M6</t>
  </si>
  <si>
    <t>6.2.8. 106023 QUADRO DE DISTRIBUIÇÃO DE ENERGIA EM CHAPA DE AÇO GALVANIZADO, DE EMBUTIR, COM BARRAMENTO TRIFÁSICO, PARA 48 DISJUNTORES DIN 100A - FORNECIMENTO E INSTALAÇÃO. AF_07/2025 (REF: SINAPI 106023) (UN)</t>
  </si>
  <si>
    <t>00043100</t>
  </si>
  <si>
    <t>QUADRO DE DISTRIBUICAO, EM PVC, DE EMBUTIR, COM BARRAMENTO TERRA / NEUTRO, PARA 48 DISJUNTORES DIN</t>
  </si>
  <si>
    <t>6.3.1. 91847 ELETRODUTO FLEXÍVEL CORRUGADO REFORÇADO, PVC, DN 32 MM (1"), PARA CIRCUITOS TERMINAIS, INSTALADO EM LAJE - FORNECIMENTO E INSTALAÇÃO. AF_03/2023 (M)</t>
  </si>
  <si>
    <t>00043132</t>
  </si>
  <si>
    <t>ARAME RECOZIDO 16 BWG, D = 1,65 MM (0,016 KG/M) OU 18 BWG, D = 1,25 MM (0,01 KG/M)</t>
  </si>
  <si>
    <t>00039245</t>
  </si>
  <si>
    <t>ELETRODUTO PVC FLEXIVEL CORRUGADO, REFORCADO, COR LARANJA, DE 32 MM, PARA LAJES E PISOS</t>
  </si>
  <si>
    <t>6.3.2. 91855 ELETRODUTO FLEXÍVEL CORRUGADO REFORÇADO, PVC, DN 25 MM (3/4"), PARA CIRCUITOS TERMINAIS, INSTALADO EM PAREDE - FORNECIMENTO E INSTALAÇÃO. AF_03/2023 (M)</t>
  </si>
  <si>
    <t>00039244</t>
  </si>
  <si>
    <t>ELETRODUTO PVC FLEXIVEL CORRUGADO, REFORCADO, COR LARANJA, DE 25 MM, PARA LAJES E PISOS</t>
  </si>
  <si>
    <t>6.3.3. 97667 ELETRODUTO FLEXÍVEL CORRUGADO, PEAD, DN 50 (1 1/2"), PARA REDE ENTERRADA DE DISTRIBUIÇÃO DE ENERGIA ELÉTRICA - FORNECIMENTO E INSTALAÇÃO. AF_12/2021 (M)</t>
  </si>
  <si>
    <t>00039246</t>
  </si>
  <si>
    <t>ELETRODUTO/DUTO PEAD FLEXIVEL PAREDE SIMPLES, CORRUGACAO HELICOIDAL, COR PRETA, SEM ROSCA, DE 1 1/2", CRC 680 N, PARA CABEAMENTO SUBTERRANEO (NBR 15715)</t>
  </si>
  <si>
    <t>6.3.4. 91936 CAIXA OCTOGONAL 4" X 4", PVC, INSTALADA EM LAJE - FORNECIMENTO E INSTALAÇÃO. AF_03/2023 (UN)</t>
  </si>
  <si>
    <t>6.3.5. 91941 CAIXA RETANGULAR 4" X 2" BAIXA (0,30 M DO PISO), PVC, INSTALADA EM PAREDE - FORNECIMENTO E INSTALAÇÃO. AF_03/2023 (UN)</t>
  </si>
  <si>
    <t>6.3.6. 91940 CAIXA RETANGULAR 4" X 2" MÉDIA (1,30 M DO PISO), PVC, INSTALADA EM PAREDE - FORNECIMENTO E INSTALAÇÃO. AF_03/2023 (UN)</t>
  </si>
  <si>
    <t>6.3.7. 91939 CAIXA RETANGULAR 4" X 2" ALTA (2,00 M DO PISO), PVC, INSTALADA EM PAREDE - FORNECIMENTO E INSTALAÇÃO. AF_03/2023 (UN)</t>
  </si>
  <si>
    <t>6.4.1. 92009 TOMADA BAIXA DE EMBUTIR (2 MÓDULOS), 2P+T 20 A, INCLUINDO SUPORTE E PLACA - FORNECIMENTO E INSTALAÇÃO. AF_03/2023 (UN)</t>
  </si>
  <si>
    <t>6.4.2. 91993 TOMADA ALTA DE EMBUTIR (1 MÓDULO), 2P+T 20 A, INCLUINDO SUPORTE E PLACA - FORNECIMENTO E INSTALAÇÃO. AF_03/2023 (UN)</t>
  </si>
  <si>
    <t>6.4.3. 91959 INTERRUPTOR SIMPLES (2 MÓDULOS), 10A/250V, INCLUINDO SUPORTE E PLACA - FORNECIMENTO E INSTALAÇÃO. AF_03/2023 (UN)</t>
  </si>
  <si>
    <t>6.4.4. 91953 INTERRUPTOR SIMPLES (1 MÓDULO), 10A/250V, INCLUINDO SUPORTE E PLACA - FORNECIMENTO E INSTALAÇÃO. AF_03/2023 (UN)</t>
  </si>
  <si>
    <t>91952</t>
  </si>
  <si>
    <t>INTERRUPTOR SIMPLES (1 MÓDULO), 10A/250V, SEM SUPORTE E SEM PLACA - FORNECIMENTO E INSTALAÇÃO. AF_03/2023</t>
  </si>
  <si>
    <t>6.4.5. 92023 INTERRUPTOR SIMPLES (1 MÓDULO) COM 1 TOMADA DE EMBUTIR 2P+T 10 A, INCLUINDO SUPORTE E PLACA - FORNECIMENTO E INSTALAÇÃO. AF_03/2023 (UN)</t>
  </si>
  <si>
    <t>92022</t>
  </si>
  <si>
    <t>INTERRUPTOR SIMPLES (1 MÓDULO) COM 1 TOMADA DE EMBUTIR 2P+T 10 A, SEM SUPORTE E SEM PLACA - FORNECIMENTO E INSTALAÇÃO. AF_03/2023</t>
  </si>
  <si>
    <t>6.5.1. 103782 LUMINÁRIA TIPO PLAFON QUADRADA 30X30CM, DE SOBREPOR, COM LED DE 24 W - BRANCO NEUTRO 4000K, FORNECIMENTO E INSTALAÇÃO. (REF: SINAPI 103782) (UN)</t>
  </si>
  <si>
    <t>7.1. 86932 BACIA SANITÁRIA COM CAIXA ACOPLADA LOUÇA BRANCA - PADRÃO MÉDIO, INCLUSO ENGATE FLEXÍVEL EM METAL CROMADO, 1/2" X 40 CM - FORNECIMENTO E INSTALAÇÃO. AF_02/2026 (UN)</t>
  </si>
  <si>
    <t>86888</t>
  </si>
  <si>
    <t>BACIA SANITÁRIA COM CAIXA ACOPLADA LOUÇA BRANCA - FORNECIMENTO E INSTALAÇÃO. AF_02/2026</t>
  </si>
  <si>
    <t>86887</t>
  </si>
  <si>
    <t>ENGATE FLEXÍVEL EM INOX, 1/2" X 40 CM - FORNECIMENTO E INSTALAÇÃO. AF_02/2026</t>
  </si>
  <si>
    <t>7.2. 86899 BANCADA DE MÁRMORE BRANCO POLIDO PARA LAVATÓRIO - FORNECIMENTO E INSTALAÇÃO. AF_02/2026 (UN)</t>
  </si>
  <si>
    <t>00011692</t>
  </si>
  <si>
    <t>BANCADA/ BANCA/ BALCAO/ TAMPO EM MARMORE BRANCO COMUM, POLIDO, LISO, ACABAMENTO RETO, E= *3* CM (SEM FUROS)</t>
  </si>
  <si>
    <t>00007568</t>
  </si>
  <si>
    <t>BUCHA DE NYLON SEM ABA S10, COM PARAFUSO DE 6,10 X 65 MM EM ACO ZINCADO COM ROSCA SOBERBA, CABECA CHATA E FENDA PHILLIPS</t>
  </si>
  <si>
    <t>00004823</t>
  </si>
  <si>
    <t>MASSA PLASTICA PARA MARMORE/GRANITO</t>
  </si>
  <si>
    <t>00037329</t>
  </si>
  <si>
    <t>REJUNTE EPOXI, QUALQUER COR</t>
  </si>
  <si>
    <t>00037590</t>
  </si>
  <si>
    <t>SUPORTE MAO-FRANCESA EM ACO, ABAS IGUAIS 30 CM, CAPACIDADE MINIMA 60 KG, BRANCO</t>
  </si>
  <si>
    <t>88274</t>
  </si>
  <si>
    <t>MARMORISTA/GRANITEIRO COM ENCARGOS COMPLEMENTARES</t>
  </si>
  <si>
    <t>7.3. COM-38972654 CUBA DE LOUCA BRANCA DE SOBREPOR,PADRAO MEDIO LUXO,MEDINDO E M TORNO DE (53X43)CM. FORNECIMENTO (REF: EMOP 18.002.0022-0) (UNI)</t>
  </si>
  <si>
    <t>INS-92342982</t>
  </si>
  <si>
    <t>CUBA DE LOUCA BRANCA, DE SOBREPOR, PADRA O MEDIO LUXO, MEDINDO EM TORNO DE (53X43 )CM (REF: EMOP 3905)</t>
  </si>
  <si>
    <t>7.4. 100853 TORNEIRA CROMADA DE MESA PARA LAVATÓRIO, TIPO MONOCOMANDO. AF_02/2026 (UN)</t>
  </si>
  <si>
    <t>00044045</t>
  </si>
  <si>
    <t>TORNEIRA DE MESA PARA LAVATORIO, METALICA CROMADA, COM MISTURADOR MONOCOMANDO, BICA BAIXA</t>
  </si>
  <si>
    <t>7.5. 86877 VÁLVULA EM METAL CROMADO 1.1/2" X 1.1/2" PARA TANQUE OU LAVATÓRIO, COM OU SEM LADRÃO - FORNECIMENTO E INSTALAÇÃO. AF_02/2026 (UN)</t>
  </si>
  <si>
    <t>00037588</t>
  </si>
  <si>
    <t>VALVULA DE ESCOAMENTO PARA TANQUE, EM METAL CROMADO, 1.1/2", SEM LADRAO, COM TAMPAO PLASTICO</t>
  </si>
  <si>
    <t>7.6. 86881 SIFÃO DO TIPO GARRAFA EM METAL CROMADO 1" X 1.1/2" - FORNECIMENTO E INSTALAÇÃO. AF_02/2026 (UN)</t>
  </si>
  <si>
    <t>00006136</t>
  </si>
  <si>
    <t>SIFAO EM METAL CROMADO PARA PIA OU LAVATORIO, 1 X 1.1/2"</t>
  </si>
  <si>
    <t>7.7. 86886 ENGATE FLEXÍVEL EM INOX, 1/2" X 30 CM - FORNECIMENTO E INSTALAÇÃO. AF_02/2026 (UN)</t>
  </si>
  <si>
    <t>00011683</t>
  </si>
  <si>
    <t>ENGATE / RABICHO FLEXIVEL INOX 1/2" X 30 CM</t>
  </si>
  <si>
    <t>00003146</t>
  </si>
  <si>
    <t>FITA VEDA ROSCA, EM PTFE, ROLO DE 18 MM X 10 M (L X C)</t>
  </si>
  <si>
    <t>7.8. 104329 CAIXA SIFONADA, COM GRELHA REDONDA, PVC, DN 150 X 150 X 50 MM, JUNTA SOLDÁVEL, FORNECIDA E INSTALADA EM RAMAL DE DESCARGA OU EM RAMAL DE ESGOTO SANITÁRIO. AF_08/2022 (UN)</t>
  </si>
  <si>
    <t>00000122</t>
  </si>
  <si>
    <t>ADESIVO PLASTICO PARA PVC, FRASCO COM *850* GR</t>
  </si>
  <si>
    <t>00011717</t>
  </si>
  <si>
    <t>CAIXA SIFONADA, PVC, 150 X 150 X 50 MM, COM GRELHA REDONDA, BRANCA</t>
  </si>
  <si>
    <t>00038383</t>
  </si>
  <si>
    <t>LIXA D'AGUA EM FOLHA, COR PRETA, GRAO 100</t>
  </si>
  <si>
    <t>00020083</t>
  </si>
  <si>
    <t>SOLUCAO PREPARADORA / LIMPADORA PARA PVC, FRASCO COM 1000 CM3</t>
  </si>
  <si>
    <t>88248</t>
  </si>
  <si>
    <t>AUXILIAR DE ENCANADOR OU BOMBEIRO HIDRÁULICO COM ENCARGOS COMPLEMENTARES</t>
  </si>
  <si>
    <t>7.9. 89714 TUBO PVC, SERIE NORMAL, ESGOTO PREDIAL, DN 100 MM, FORNECIDO E INSTALADO EM RAMAL DE DESCARGA OU RAMAL DE ESGOTO SANITÁRIO. AF_08/2022 (M)</t>
  </si>
  <si>
    <t>00009836</t>
  </si>
  <si>
    <t>TUBO PVC SERIE NORMAL, DN 100 MM, PARA ESGOTO PREDIAL (NBR 5688)</t>
  </si>
  <si>
    <t>7.10. 89744 JOELHO 90 GRAUS, PVC, SERIE NORMAL, ESGOTO PREDIAL, DN 100 MM, JUNTA ELÁSTICA, FORNECIDO E INSTALADO EM RAMAL DE DESCARGA OU RAMAL DE ESGOTO SANITÁRIO. AF_08/2022 (UN)</t>
  </si>
  <si>
    <t>00000301</t>
  </si>
  <si>
    <t>ANEL BORRACHA PARA TUBO ESGOTO PREDIAL, DN 100 MM (NBR 5688)</t>
  </si>
  <si>
    <t>00003520</t>
  </si>
  <si>
    <t>JOELHO PVC, SOLDAVEL, PB, 90 GRAUS, DN 100 MM, PARA ESGOTO PREDIAL</t>
  </si>
  <si>
    <t>00020078</t>
  </si>
  <si>
    <t>PASTA LUBRIFICANTE PARA TUBOS E CONEXOES COM JUNTA ELASTICA, EMBALAGEM DE *400* GR (USO EM PVC, ACO, POLIETILENO E OUTROS)</t>
  </si>
  <si>
    <t>7.11. 104345 JUNÇÃO DE REDUÇÃO INVERTIDA, PVC, SÉRIE NORMAL, ESGOTO PREDIAL, DN 100 X 50 MM, JUNTA ELÁSTICA, FORNECIDO E INSTALADO EM RAMAL DE DESCARGA OU RAMAL DE ESGOTO SANITÁRIO. AF_08/2022 (UN)</t>
  </si>
  <si>
    <t>00000296</t>
  </si>
  <si>
    <t>ANEL BORRACHA PARA TUBO ESGOTO PREDIAL, DN 50 MM (NBR 5688)</t>
  </si>
  <si>
    <t>00010908</t>
  </si>
  <si>
    <t>JUNCAO DE REDUCAO INVERTIDA, PVC SOLDAVEL, 100 X 50 MM, SERIE NORMAL PARA ESGOTO PREDIAL</t>
  </si>
  <si>
    <t>7.12. 89711 TUBO PVC, SERIE NORMAL, ESGOTO PREDIAL, DN 40 MM, FORNECIDO E INSTALADO EM RAMAL DE DESCARGA OU RAMAL DE ESGOTO SANITÁRIO. AF_08/2022 (M)</t>
  </si>
  <si>
    <t>00009835</t>
  </si>
  <si>
    <t>TUBO PVC SERIE NORMAL, DN 40 MM, PARA ESGOTO PREDIAL (NBR 5688)</t>
  </si>
  <si>
    <t>7.13. 89726 JOELHO 45 GRAUS, PVC, SERIE NORMAL, ESGOTO PREDIAL, DN 40 MM, JUNTA SOLDÁVEL, FORNECIDO E INSTALADO EM RAMAL DE DESCARGA OU RAMAL DE ESGOTO SANITÁRIO. AF_08/2022 (UN)</t>
  </si>
  <si>
    <t>00003516</t>
  </si>
  <si>
    <t>JOELHO PVC, SOLDAVEL, BB, 45 GRAUS, DN 40 MM, PARA ESGOTO PREDIAL</t>
  </si>
  <si>
    <t>7.14. 89724 JOELHO 90 GRAUS, PVC, SERIE NORMAL, ESGOTO PREDIAL, DN 40 MM, JUNTA SOLDÁVEL, FORNECIDO E INSTALADO EM RAMAL DE DESCARGA OU RAMAL DE ESGOTO SANITÁRIO. AF_08/2022 (UN)</t>
  </si>
  <si>
    <t>00003517</t>
  </si>
  <si>
    <t>JOELHO PVC, SOLDAVEL, BB, 90 GRAUS, SEM ANEL, DN 40 MM, PARA ESGOTO PREDIAL SECUNDARIO</t>
  </si>
  <si>
    <t>7.15. 89712 TUBO PVC, SERIE NORMAL, ESGOTO PREDIAL, DN 50 MM, FORNECIDO E INSTALADO EM RAMAL DE DESCARGA OU RAMAL DE ESGOTO SANITÁRIO. AF_08/2022 (M)</t>
  </si>
  <si>
    <t>00009838</t>
  </si>
  <si>
    <t>TUBO PVC SERIE NORMAL, DN 50 MM, PARA ESGOTO PREDIAL (NBR 5688)</t>
  </si>
  <si>
    <t>7.16. 89732 JOELHO 45 GRAUS, PVC, SERIE NORMAL, ESGOTO PREDIAL, DN 50 MM, JUNTA ELÁSTICA, FORNECIDO E INSTALADO EM RAMAL DE DESCARGA OU RAMAL DE ESGOTO SANITÁRIO. AF_08/2022 (UN)</t>
  </si>
  <si>
    <t>00003518</t>
  </si>
  <si>
    <t>JOELHO PVC, SOLDAVEL, PB, 45 GRAUS, DN 50 MM, PARA ESGOTO PREDIAL</t>
  </si>
  <si>
    <t>7.17. 89446 TUBO, PVC, SOLDÁVEL, DE 25MM, INSTALADO EM PRUMADA DE ÁGUA - FORNECIMENTO E INSTALAÇÃO. AF_06/2022 (M)</t>
  </si>
  <si>
    <t>00009868</t>
  </si>
  <si>
    <t>TUBO PVC, SOLDAVEL, DE 25 MM, AGUA FRIA (NBR-5648)</t>
  </si>
  <si>
    <t>7.18. 89617 TE, PVC, SOLDÁVEL, DN 25MM, INSTALADO EM PRUMADA DE ÁGUA - FORNECIMENTO E INSTALAÇÃO. AF_06/2022 (UN)</t>
  </si>
  <si>
    <t>00007139</t>
  </si>
  <si>
    <t>TE SOLDAVEL, PVC, 90 GRAUS, 25 MM, PARA AGUA FRIA PREDIAL (NBR 5648)</t>
  </si>
  <si>
    <t>7.19. 89408 JOELHO 90 GRAUS, PVC, SOLDÁVEL, DN 25MM, INSTALADO EM RAMAL DE DISTRIBUIÇÃO DE ÁGUA - FORNECIMENTO E INSTALAÇÃO. AF_06/2022 (UN)</t>
  </si>
  <si>
    <t>00003529</t>
  </si>
  <si>
    <t>JOELHO PVC, SOLDAVEL, 90 GRAUS, 25 MM, COR MARROM, PARA AGUA FRIA PREDIAL</t>
  </si>
  <si>
    <t>7.20. 89366 JOELHO 90 GRAUS COM BUCHA DE LATÃO, PVC, SOLDÁVEL, DN 25MM, X 3/4 INSTALADO EM RAMAL OU SUB-RAMAL DE ÁGUA - FORNECIMENTO E INSTALAÇÃO. AF_06/2022 (UN)</t>
  </si>
  <si>
    <t>00003524</t>
  </si>
  <si>
    <t>JOELHO PVC, SOLDAVEL, COM BUCHA DE LATAO, 90 GRAUS, 25 MM X 3/4", PARA AGUA FRIA PREDIAL</t>
  </si>
  <si>
    <t>7.21. 89987 REGISTRO DE GAVETA BRUTO, LATÃO, ROSCÁVEL, 3/4", COM ACABAMENTO E CANOPLA CROMADOS - FORNECIMENTO E INSTALAÇÃO. AF_08/2021 (UN)</t>
  </si>
  <si>
    <t>00003148</t>
  </si>
  <si>
    <t>FITA VEDA ROSCA, EM PTFE, ROLO DE 18 MM X 50 M (L X C)</t>
  </si>
  <si>
    <t>00006005</t>
  </si>
  <si>
    <t>REGISTRO GAVETA COM ACABAMENTO E CANOPLA CROMADOS, SIMPLES, BITOLA 3/4"</t>
  </si>
  <si>
    <t>8.1.1. 103334 ALVENARIA DE VEDAÇÃO DE BLOCOS CERÂMICOS FURADOS NA HORIZONTAL DE 14X9X19 CM (ESPESSURA 14 CM, BLOCO DEITADO) E ARGAMASSA DE ASSENTAMENTO COM PREPARO EM BETONEIRA. AF_12/2021 (M2)</t>
  </si>
  <si>
    <t>8.2.1. 105023 VERGA MOLDADA IN LOCO EM CONCRETO, ESPESSURA DE *15* CM. AF_03/2024 (M)</t>
  </si>
  <si>
    <t>9.1.1. 90796 KIT DE PORTA-PRONTA DE MADEIRA EM ACABAMENTO MELAMÍNICO BRANCO, FOLHA LEVE OU MÉDIA, E BATENTE METÁLICO, 80X210CM, FIXAÇÃO COM ARGAMASSA - FORNECIMENTO E INSTALAÇÃO. AF_10/2025 (UN)</t>
  </si>
  <si>
    <t>00039484</t>
  </si>
  <si>
    <t>KIT PORTA PRONTA DE MADEIRA, FOLHA LEVE (NBR 15930) DE 800 X 2100 MM, DE 35 MM A 40 MM DE ESPESSURA, COM MARCO EM ACO, NUCLEO COLMEIA, CAPA LISA EM HDF, ACABAMENTO MELAMINICO BRANCO (INCLUI MARCO, ALIZARES, DOBRADICAS E FECHADURA)</t>
  </si>
  <si>
    <t>CARPINTEIRO DE ESQUADRIAS COM ENCARGOS COMPLEMENTARES</t>
  </si>
  <si>
    <t>9.1.2. 100697 RECOLOCAÇÃO DE FOLHAS DE PORTA DE MADEIRA LEVE OU MÉDIA DE 80CM DE LARGURA, CONSIDERANDO REAPROVEITAMENTO DO MATERIAL. AF_10/2025 (UN)</t>
  </si>
  <si>
    <t>00011945</t>
  </si>
  <si>
    <t>BUCHA DE NYLON SEM ABA S4</t>
  </si>
  <si>
    <t>PARAFUSO ROSCA SOBERBA ZINCADO CABECA CHATA FENDA SIMPLES 3,5 X 25 MM (1")</t>
  </si>
  <si>
    <t>9.1.3. 91287 BATENTE PARA PORTA DE MADEIRA, PADRÃO POPULAR - FORNECIMENTO E MONTAGEM. AF_10/2025 (UN)</t>
  </si>
  <si>
    <t>9.1.4. 105925 ALIZAR DE 5X1,5CM PARA PORTA FIXADO COM PREGOS - SOMENTE INSTALAÇÃO. AF_10/2025 (M)</t>
  </si>
  <si>
    <t>00039026</t>
  </si>
  <si>
    <t>PREGO DE ACO POLIDO SEM CABECA 15 X 15 (1 1/4 X 13)</t>
  </si>
  <si>
    <t>9.2.1. COM-54142688 PEITORIL GRANITO POLIDO, ESP= 2CM (REF: ORSE 8228) (M²)</t>
  </si>
  <si>
    <t>9.2.2. 94569 JANELA DE ALUMÍNIO TIPO MAXIM-AR, BATENTE/ REQUADRO 3 A 14 CM, VIDRO INCLUSO, FIXAÇÃO COM PARAFUSO, SEM GUARNIÇÃO/ ALIZAR, VEDAÇÃO COM SILICONE, EXCLUSIVE CONTRAMARCO - FORNECIMENTO E INSTALAÇÃO. (REF: SINAPI 94569) (M2)</t>
  </si>
  <si>
    <t>00034381</t>
  </si>
  <si>
    <t>JANELA MAXIM-AR, EM ALUMINIO PERFIL 25, 60 X 80 CM (A X L), ACABAMENTO BRANCO OU BRILHANTE, BATENTE DE 4 A 5 CM, COM VIDRO 4 MM, SEM GUARNICAO/ALIZAR</t>
  </si>
  <si>
    <t>00004377</t>
  </si>
  <si>
    <t>PARAFUSO DE ACO ZINCADO COM ROSCA SOBERBA, CABECA CHATA E FENDA SIMPLES, DIAMETRO 4,2 MM, COMPRIMENTO * 32 * MM</t>
  </si>
  <si>
    <t>00039961</t>
  </si>
  <si>
    <t>SILICONE ACETICO USO GERAL INCOLOR 280 G</t>
  </si>
  <si>
    <t>9.2.3. 94589 CONTRAMARCO DE ALUMÍNIO, FIXAÇÃO COM ARGAMASSA - FORNECIMENTO E INSTALAÇÃO. AF_11/2024 (M)</t>
  </si>
  <si>
    <t>00043657</t>
  </si>
  <si>
    <t>CONTRAMARCO DE ALUMINIO (PERFIL 25) PARA ESQUADRIAS, TIPO CONVENCIONAL / CADEIRINHA, 60 MM (CM-060), INCLUSO CONEXOES, GRAPAS E TRAVAMENTOS</t>
  </si>
  <si>
    <t>9.2.4. 105812 GUARNIÇÃO DE ALUMÍNIO. AF_11/2024 (M)</t>
  </si>
  <si>
    <t>00036888</t>
  </si>
  <si>
    <t>GUARNICAO / MOLDURA / ARREMATE DE ACABAMENTO PARA ESQUADRIA, EM ALUMINIO PERFIL 25, ACABAMENTO ANODIZADO BRANCO OU BRILHANTE, PARA 1 FACE</t>
  </si>
  <si>
    <t>10.1.1. 87905 CHAPISCO APLICADO EM ALVENARIA (COM PRESENÇA DE VÃOS) E ESTRUTURAS DE CONCRETO DE FACHADA, COM COLHER DE PEDREIRO. ARGAMASSA TRAÇO 1:3 COM PREPARO EM BETONEIRA 400L. AF_10/2022 (M2)</t>
  </si>
  <si>
    <t>10.1.2. 87879 CHAPISCO APLICADO EM ALVENARIAS E ESTRUTURAS DE CONCRETO INTERNAS, COM COLHER DE PEDREIRO. ARGAMASSA TRAÇO 1:3 COM PREPARO EM BETONEIRA 400L. AF_10/2022 (M2)</t>
  </si>
  <si>
    <t>10.1.3. 87775 EMBOÇO OU MASSA ÚNICA EM ARGAMASSA TRAÇO 1:2:8, PREPARO MECÂNICO COM BETONEIRA 400 L, APLICADA MANUALMENTE EM PANOS DE FACHADA COM PRESENÇA DE VÃOS, ESPESSURA DE 25 MM. AF_08/2022 (M2)</t>
  </si>
  <si>
    <t>10.1.4. 87535 EMBOÇO, EM ARGAMASSA TRAÇO 1:2:8, PREPARO MECÂNICO, APLICADO MANUALMENTE EM PAREDES INTERNAS DE AMBIENTES COM ÁREA MAIOR QUE 10M², E = 17,5MM, COM TALISCAS. AF_03/2024 (M2)</t>
  </si>
  <si>
    <t>10.1.5. COM-87918441 REBOCO INTERNO - ARGAMASSA PRÉ-FABRICADA (REF: SIURB - 11002013) (M²)</t>
  </si>
  <si>
    <t>10.1.6. COM-42996866 REPAROS EM EMBOÇO - ARGAMASSA MISTA DE CIMENTO, CAL E AREIA (REF: SIURB 11080005) (M²)</t>
  </si>
  <si>
    <t>00000366</t>
  </si>
  <si>
    <t>AREIA FINA - POSTO JAZIDA/FORNECEDOR (RETIRADO NA JAZIDA, SEM TRANSPORTE)</t>
  </si>
  <si>
    <t>00034753</t>
  </si>
  <si>
    <t>CIMENTO PORTLAND POZOLANICO CP IV-32</t>
  </si>
  <si>
    <t>10.2.1. 87275 REVESTIMENTO EM PORCELANATO PARA PAREDES INTERNAS DIMENSÕES 80X80 CM APLICADAS EM PAREDES. (REF: 87275 SINAPI) (M2)</t>
  </si>
  <si>
    <t>00037595</t>
  </si>
  <si>
    <t>ARGAMASSA COLANTE TIPO AC III</t>
  </si>
  <si>
    <t>00045190</t>
  </si>
  <si>
    <t>PISO EM PORCELANATO, RETIFICADO, LISO, MONOCOLOR, ACETINADO OU POLIDO, FORMATO MAIOR QUE 2500 ATE 6400 CM2</t>
  </si>
  <si>
    <t>00034357</t>
  </si>
  <si>
    <t>REJUNTE CIMENTICIO, QUALQUER COR</t>
  </si>
  <si>
    <t>10.3.1. 96114 FORRO EM DRYWALL, PARA AMBIENTES COMERCIAIS, INCLUSIVE ESTRUTURA BIRECIONAL DE FIXAÇÃO. AF_08/2023_PS (M2)</t>
  </si>
  <si>
    <t>00043131</t>
  </si>
  <si>
    <t>ARAME GALVANIZADO 6 BWG, D = 5,16 MM (0,157 KG/M), OU 8 BWG, D = 4,19 MM (0,101 KG/M), OU 10 BWG, D = 3,40 MM (0,0713 KG/M)</t>
  </si>
  <si>
    <t>00039432</t>
  </si>
  <si>
    <t>FITA DE PAPEL REFORCADA COM LAMINA DE METAL PARA REFORCO DE CANTOS DE CHAPA DE GESSO PARA DRYWALL</t>
  </si>
  <si>
    <t>00039434</t>
  </si>
  <si>
    <t>MASSA DE REJUNTE EM PO PARA DRYWALL, A BASE DE GESSO, SECAGEM RAPIDA, PARA TRATAMENTO DE JUNTAS DE CHAPA DE GESSO (NECESSITA ADICAO DE AGUA)</t>
  </si>
  <si>
    <t>00039435</t>
  </si>
  <si>
    <t>PARAFUSO DRY WALL, EM ACO FOSFATIZADO, CABECA TROMBETA E PONTA AGULHA (TA), COMPRIMENTO 25 MM</t>
  </si>
  <si>
    <t>00039443</t>
  </si>
  <si>
    <t>PARAFUSO DRY WALL, EM ACO ZINCADO, CABECA LENTILHA E PONTA BROCA (LB), LARGURA 4,2 MM, COMPRIMENTO 13 MM</t>
  </si>
  <si>
    <t>00039430</t>
  </si>
  <si>
    <t>PENDURAL OU PRESILHA REGULADORA, EM ACO GALVANIZADO, COM CORPO, MOLA E REBITE, PARA PERFIL TIPO CANALETA DE ESTRUTURA EM FORROS DRYWALL</t>
  </si>
  <si>
    <t>00039427</t>
  </si>
  <si>
    <t>PERFIL CANALETA, FORMATO C, EM ACO ZINCADO, PARA ESTRUTURA FORRO DRYWALL, E = 0,5 MM, *46 X 18* (L X H), COMPRIMENTO 3 M</t>
  </si>
  <si>
    <t>00039413</t>
  </si>
  <si>
    <t>PLACA / CHAPA DE GESSO ACARTONADO, STANDARD (ST), COR BRANCA, E = 12,5 MM, 1200 X 2400 MM (L X C)</t>
  </si>
  <si>
    <t>10.3.2. 96114 FORRO EM DRYWALL, PARA AMBIENTES COMERCIAIS, INCLUSIVE ESTRUTURA BIRECIONAL DE FIXAÇÃO., RESISTENTE A UMIDADE (REF: SINAPI 96114) (M2)</t>
  </si>
  <si>
    <t>00043742</t>
  </si>
  <si>
    <t>PLACA / CHAPA DE GESSO ACARTONADO, RESISTENTE A UMIDADE (RU), COR VERDE, E = 15 MM, 1200 X 2400 MM (L X C)</t>
  </si>
  <si>
    <t>11.1. 104596 REVESTIMENTO CERÂMICO PARA PISO COM PLACAS TIPO PORCELANATO DE DIMENSÕES 80X80 CM APLICADA EM AMBIENTES DE ÁREA MENOR QUE 5 M². AF_02/2023_PE (M2)</t>
  </si>
  <si>
    <t>11.2. 104597 REVESTIMENTO CERÂMICO PARA PISO COM PLACAS TIPO PORCELANATO DE DIMENSÕES 80X80 CM APLICADA EM AMBIENTES DE ÁREA ENTRE 5 M² E 10 M². AF_02/2023_PE (M2)</t>
  </si>
  <si>
    <t>11.3. 104598 REVESTIMENTO CERÂMICO PARA PISO COM PLACAS TIPO PORCELANATO DE DIMENSÕES 80X80 CM APLICADA EM AMBIENTES DE ÁREA MAIOR QUE 10 M². AF_02/2023_PE (M2)</t>
  </si>
  <si>
    <t>12.1.1. 88494 EMASSAMENTO COM MASSA LÁTEX, APLICAÇÃO EM TETO, UMA DEMÃO, LIXAMENTO MANUAL. AF_04/2023 (M2)</t>
  </si>
  <si>
    <t>12.1.2. 88484 FUNDO SELADOR ACRÍLICO, APLICAÇÃO MANUAL EM TETO, UMA DEMÃO. AF_04/2023 (M2)</t>
  </si>
  <si>
    <t>12.1.3. 88488 PINTURA LÁTEX ACRÍLICA PREMIUM, APLICAÇÃO MANUAL EM TETO, DUAS DEMÃOS. AF_04/2023 (M2)</t>
  </si>
  <si>
    <t>12.1.4. 88495 EMASSAMENTO COM MASSA LÁTEX, APLICAÇÃO EM PAREDE, UMA DEMÃO, LIXAMENTO MANUAL. AF_04/2023 (M2)</t>
  </si>
  <si>
    <t>12.1.5. 88485 FUNDO SELADOR ACRÍLICO, APLICAÇÃO MANUAL EM PAREDE, UMA DEMÃO. AF_04/2023 (M2)</t>
  </si>
  <si>
    <t>12.1.6. 88489 PINTURA LÁTEX ACRÍLICA PREMIUM, APLICAÇÃO MANUAL EM PAREDES, DUAS DEMÃOS. AF_04/2023 (M2)</t>
  </si>
  <si>
    <t>12.2.1. 102193 LIXAMENTO DE MADEIRA PARA APLICAÇÃO DE FUNDO OU PINTURA. AF_01/2021 (M2)</t>
  </si>
  <si>
    <t>12.2.2. COM-37912444 APLICAÇÃO DE UMA DEMÃO FUNDO SINTÉTICO NIVELADOR SOBRE SUPERFÍCIE DE MADEIRA (REF: ORSE 2305) (M²)</t>
  </si>
  <si>
    <t>00043653</t>
  </si>
  <si>
    <t>FUNDO SINTETICO NIVELADOR BRANCO FOSCO PARA MADEIRA</t>
  </si>
  <si>
    <t>12.2.3. 102220 PINTURA TINTA DE ACABAMENTO (PIGMENTADA) ESMALTE SINTÉTICO BRILHANTE EM MADEIRA, 2 DEMÃOS. AF_01/2021 (M2)</t>
  </si>
  <si>
    <t>00007292</t>
  </si>
  <si>
    <t>TINTA ESMALTE SINTETICO PREMIUM BRILHANTE</t>
  </si>
  <si>
    <t>12.2.4. 102213 PINTURA VERNIZ (INCOLOR) ALQUÍDICO EM MADEIRA, USO INTERNO E EXTERNO, 2 DEMÃOS. AF_01/2021 (M2)</t>
  </si>
  <si>
    <t>00010481</t>
  </si>
  <si>
    <t>VERNIZ MARITIMO PREMIUM PARA MADEIRA, COM FILTRO SOLAR, BRILHANTE, USO INTERNO E EXTERNO</t>
  </si>
  <si>
    <t>12.3.1. 100717 LIXAMENTO MANUAL EM SUPERFÍCIES METÁLICAS EM OBRA. AF_01/2020 (M2)</t>
  </si>
  <si>
    <t>00003768</t>
  </si>
  <si>
    <t>LIXA EM FOLHA PARA FERRO, NUMERO 150</t>
  </si>
  <si>
    <t>12.3.2. 100734 PINTURA COM TINTA ACRÍLICA DE FUNDO APLICADA A ROLO OU PINCEL SOBRE SUPERFÍCIES METÁLICAS (EXCETO PERFIL) EXECUTADO EM OBRA (POR DEMÃO). AF_01/2020 (M2)</t>
  </si>
  <si>
    <t>00038122</t>
  </si>
  <si>
    <t>FUNDO PREPARADOR ACRILICO BASE AGUA</t>
  </si>
  <si>
    <t>12.3.3. 100760 PINTURA COM TINTA ALQUÍDICA DE ACABAMENTO (ESMALTE SINTÉTICO BRILHANTE) APLICADA A ROLO OU PINCEL SOBRE SUPERFÍCIES METÁLICAS (EXCETO PERFIL) EXECUTADO EM OBRA (02 DEMÃOS). AF_01/2020 (M2)</t>
  </si>
  <si>
    <t xml:space="preserve">SINAPI - 02/2026 - RIO GRANDE DO SUL                                         Desonerado                  </t>
  </si>
  <si>
    <t>00004760</t>
  </si>
  <si>
    <t>AZULEJISTA OU LADRILHEIRO (HORISTA)</t>
  </si>
  <si>
    <t>00010422</t>
  </si>
  <si>
    <t>BACIA SANITARIA (VASO) COM CAIXA ACOPLADA, SIFAO APARENTE, DE LOUCA BRANCA (SEM ASSENTO)</t>
  </si>
  <si>
    <t>00004257</t>
  </si>
  <si>
    <t>OPERADOR DE MARTELETE OU MARTELETEIRO (HORISTA)</t>
  </si>
  <si>
    <t>00011684</t>
  </si>
  <si>
    <t>ENGATE / RABICHO FLEXIVEL INOX 1/2" X 40 CM</t>
  </si>
  <si>
    <t>00004384</t>
  </si>
  <si>
    <t>PARAFUSO NIQUELADO COM ACABAMENTO CROMADO PARA FIXAR PECA SANITARIA, INCLUI PORCA CEGA, ARRUELA E BUCHA DE NYLON TAMANHO S-10</t>
  </si>
  <si>
    <t>00006138</t>
  </si>
  <si>
    <t>ANEL DE VEDACAO, PVC FLEXIVEL, 100 MM, PARA SAIDA DE BACIA / VASO SANITARIO</t>
  </si>
  <si>
    <t>BETONEIRA, CAPACIDADE NOMINAL 400 L, CAPACIDADE DE MISTURA 280 L, MOTOR ELETRICO TRIFASICO 220/380 V, POTENCIA 2 CV, SEM CARREGADOR</t>
  </si>
  <si>
    <t>00040703</t>
  </si>
  <si>
    <t>MARTELO DEMOLIDOR ELETRICO, COM POTENCIA DE 2.000 W, FREQUENCIA DE 1.000 IMPACTOS POR MINUTO, FORCA DE IMPACTO ENTRE 60 E 65 J, PESO DE 30 KG</t>
  </si>
  <si>
    <t>00004755</t>
  </si>
  <si>
    <t>MARMORISTA / GRANITEIRO (HORISTA)</t>
  </si>
  <si>
    <t>00000746</t>
  </si>
  <si>
    <t>LAVADORA DE ALTA PRESSAO (LAVA - JATO) PARA AGUA FRIA, PRESSAO DE OPERACAO ENTRE 1400 E 1900 LIB/POL2, VAZAO MAXIMA ENTRE 400 E 700 L/H, POTENCIA DE OPERACAO ENTRE 2,50 E 3,00 CV</t>
  </si>
  <si>
    <t>Subtotal até 100,10%</t>
  </si>
  <si>
    <t>MÊS 1</t>
  </si>
  <si>
    <t xml:space="preserve">MÊS 2 </t>
  </si>
  <si>
    <t>MÊS 3</t>
  </si>
  <si>
    <t>MÊS 4</t>
  </si>
  <si>
    <t>MÊS 5</t>
  </si>
  <si>
    <t>Total Parcela</t>
  </si>
  <si>
    <t>SERVIÇOS DE LIMPEZA</t>
  </si>
  <si>
    <t>2.1.1. ADAP EMOP - 01.050.0835-A  PROJETO DE AS BUILT ATE 500M2,CONSTANDO DE TODAS AS DISICPLINAS ENVOLVIDAS NA CONTRATAÇÃO (REF: EMOP - 01.050.0835-A) (M²)</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</si>
</sst>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44" formatCode="_-&quot;R$&quot;\ * #,##0.00_-;\-&quot;R$&quot;\ * #,##0.00_-;_-&quot;R$&quot;\ * &quot;-&quot;??_-;_-@_-"/>
    <numFmt numFmtId="164" formatCode="_(* #,##0.00_);_(* \(#,##0.00\);_(* &quot;-&quot;??_);_(@_)"/>
    <numFmt numFmtId="165" formatCode="0.0%"/>
    <numFmt numFmtId="166" formatCode="&quot;R$&quot;\ #,##0.00"/>
    <numFmt numFmtId="167" formatCode="_-&quot;R$&quot;\ * #,##0.00_-;\-&quot;R$&quot;\ * #,##0.00_-;_-&quot;R$&quot;\ * &quot;-&quot;??_-;_-@"/>
    <numFmt numFmtId="168" formatCode="dd/mm/yy"/>
    <numFmt numFmtId="169" formatCode="0.0000000"/>
    <numFmt numFmtId="170" formatCode="&quot;R$ &quot;#,##0.00"/>
    <numFmt numFmtId="171" formatCode="&quot;Data:&quot;\ dd/mm/yyyy"/>
    <numFmt numFmtId="172" formatCode="#,##0.00000000"/>
    <numFmt numFmtId="173" formatCode="\R\$\ #,##0.00"/>
    <numFmt numFmtId="174" formatCode="\R\$\ ###,###,##0.00"/>
    <numFmt numFmtId="175" formatCode="#,##0.00%"/>
    <numFmt numFmtId="176" formatCode="#,##0.000"/>
    <numFmt numFmtId="177" formatCode="#,##0.00000000000000"/>
    <numFmt numFmtId="178" formatCode="#,##0.000000000000"/>
    <numFmt numFmtId="179" formatCode="#,##0.0000000"/>
    <numFmt numFmtId="180" formatCode="#,##0.0000"/>
    <numFmt numFmtId="181" formatCode="#,##0.0000000000000000"/>
    <numFmt numFmtId="182" formatCode="#,##0.0000000000"/>
    <numFmt numFmtId="183" formatCode="#,##0.000000"/>
    <numFmt numFmtId="184" formatCode="#,##0.00000000000"/>
    <numFmt numFmtId="185" formatCode="#,##0.00000"/>
  </numFmts>
  <fonts count="97">
    <font>
      <sz val="11"/>
      <name val="Calibri"/>
      <scheme val="minor"/>
    </font>
    <font>
      <sz val="11"/>
      <color theme="1"/>
      <name val="Calibri"/>
      <family val="2"/>
      <scheme val="minor"/>
    </font>
    <font>
      <sz val="11"/>
      <color theme="1"/>
      <name val="Calibri"/>
      <family val="2"/>
      <scheme val="minor"/>
    </font>
    <font>
      <sz val="10"/>
      <name val="Arial"/>
      <family val="2"/>
    </font>
    <font>
      <sz val="11"/>
      <name val="Calibri"/>
      <family val="2"/>
    </font>
    <font>
      <sz val="11"/>
      <name val="Calibri"/>
      <family val="2"/>
    </font>
    <font>
      <b/>
      <sz val="12"/>
      <name val="Arial"/>
      <family val="2"/>
    </font>
    <font>
      <sz val="9"/>
      <name val="Arial"/>
      <family val="2"/>
    </font>
    <font>
      <b/>
      <sz val="12"/>
      <name val="Arial"/>
      <family val="2"/>
    </font>
    <font>
      <sz val="10"/>
      <name val="Arial"/>
      <family val="2"/>
    </font>
    <font>
      <b/>
      <sz val="14"/>
      <name val="Arial"/>
      <family val="2"/>
    </font>
    <font>
      <b/>
      <sz val="11"/>
      <name val="Arial"/>
      <family val="2"/>
    </font>
    <font>
      <b/>
      <sz val="10"/>
      <name val="Arial"/>
      <family val="2"/>
    </font>
    <font>
      <sz val="11"/>
      <name val="Arial"/>
      <family val="2"/>
    </font>
    <font>
      <b/>
      <sz val="10"/>
      <name val="Arial"/>
      <family val="2"/>
    </font>
    <font>
      <sz val="11"/>
      <name val="Times New Roman"/>
      <family val="1"/>
    </font>
    <font>
      <b/>
      <sz val="10"/>
      <color rgb="FF000000"/>
      <name val="Arial"/>
      <family val="2"/>
    </font>
    <font>
      <sz val="10"/>
      <color rgb="FF000000"/>
      <name val="Arial"/>
      <family val="2"/>
    </font>
    <font>
      <sz val="10"/>
      <color rgb="FF00B050"/>
      <name val="Arial"/>
      <family val="2"/>
    </font>
    <font>
      <b/>
      <sz val="11"/>
      <name val="Calibri"/>
      <family val="2"/>
    </font>
    <font>
      <b/>
      <sz val="11"/>
      <name val="Times New Roman"/>
      <family val="1"/>
    </font>
    <font>
      <b/>
      <sz val="12"/>
      <name val="Times New Roman"/>
      <family val="1"/>
    </font>
    <font>
      <sz val="9"/>
      <name val="Times New Roman"/>
      <family val="1"/>
    </font>
    <font>
      <b/>
      <sz val="10"/>
      <name val="Times New Roman"/>
      <family val="1"/>
    </font>
    <font>
      <sz val="10"/>
      <name val="Times New Roman"/>
      <family val="1"/>
    </font>
    <font>
      <b/>
      <sz val="11"/>
      <color rgb="FF00B050"/>
      <name val="Times New Roman"/>
      <family val="1"/>
    </font>
    <font>
      <sz val="8"/>
      <name val="Times New Roman"/>
      <family val="1"/>
    </font>
    <font>
      <sz val="12"/>
      <name val="Calibri"/>
      <family val="2"/>
    </font>
    <font>
      <b/>
      <sz val="12"/>
      <color rgb="FF000000"/>
      <name val="Arial"/>
      <family val="2"/>
    </font>
    <font>
      <sz val="12"/>
      <name val="Arial"/>
      <family val="2"/>
    </font>
    <font>
      <sz val="12"/>
      <color rgb="FF000000"/>
      <name val="Arial"/>
      <family val="2"/>
    </font>
    <font>
      <sz val="11"/>
      <color rgb="FFFF0000"/>
      <name val="Arial"/>
      <family val="2"/>
    </font>
    <font>
      <b/>
      <sz val="14"/>
      <name val="Calibri"/>
      <family val="2"/>
    </font>
    <font>
      <sz val="11"/>
      <name val="Calibri"/>
      <family val="2"/>
      <scheme val="minor"/>
    </font>
    <font>
      <sz val="11"/>
      <color rgb="FF006100"/>
      <name val="Calibri"/>
      <family val="2"/>
      <scheme val="minor"/>
    </font>
    <font>
      <sz val="11"/>
      <color rgb="FF9C0006"/>
      <name val="Calibri"/>
      <family val="2"/>
      <scheme val="minor"/>
    </font>
    <font>
      <b/>
      <i/>
      <sz val="10"/>
      <name val="Arial"/>
      <family val="2"/>
    </font>
    <font>
      <b/>
      <i/>
      <sz val="10"/>
      <name val="Arial"/>
      <family val="2"/>
    </font>
    <font>
      <b/>
      <sz val="14"/>
      <color rgb="FF000000"/>
      <name val="Arial"/>
      <family val="2"/>
    </font>
    <font>
      <b/>
      <sz val="11"/>
      <color rgb="FF000000"/>
      <name val="Arial"/>
      <family val="2"/>
    </font>
    <font>
      <sz val="8"/>
      <color rgb="FF000000"/>
      <name val="Arial"/>
      <family val="2"/>
    </font>
    <font>
      <b/>
      <sz val="13"/>
      <color rgb="FF000000"/>
      <name val="Arial"/>
      <family val="2"/>
    </font>
    <font>
      <b/>
      <sz val="8"/>
      <color rgb="FF000000"/>
      <name val="Arial"/>
      <family val="2"/>
    </font>
    <font>
      <b/>
      <sz val="8"/>
      <name val="Arial"/>
      <family val="2"/>
    </font>
    <font>
      <b/>
      <sz val="18"/>
      <name val="Carlito"/>
    </font>
    <font>
      <sz val="11"/>
      <name val="Carlito"/>
    </font>
    <font>
      <b/>
      <sz val="11"/>
      <name val="Carlito"/>
    </font>
    <font>
      <sz val="10"/>
      <name val="Carlito"/>
    </font>
    <font>
      <b/>
      <sz val="10"/>
      <name val="Carlito"/>
    </font>
    <font>
      <b/>
      <sz val="10"/>
      <color rgb="FF000000"/>
      <name val="Carlito"/>
    </font>
    <font>
      <sz val="10"/>
      <color rgb="FF000000"/>
      <name val="Carlito"/>
    </font>
    <font>
      <b/>
      <sz val="10"/>
      <color rgb="FF44546A"/>
      <name val="Carlito"/>
    </font>
    <font>
      <b/>
      <sz val="12"/>
      <name val="Carlito"/>
    </font>
    <font>
      <sz val="11"/>
      <name val="Arial"/>
      <family val="1"/>
    </font>
    <font>
      <b/>
      <sz val="10"/>
      <name val="Arial"/>
      <family val="1"/>
    </font>
    <font>
      <b/>
      <sz val="11"/>
      <name val="Arial"/>
      <family val="1"/>
    </font>
    <font>
      <sz val="10"/>
      <name val="Arial"/>
      <family val="1"/>
    </font>
    <font>
      <b/>
      <sz val="15"/>
      <name val="Arial"/>
      <family val="2"/>
    </font>
    <font>
      <sz val="10"/>
      <color theme="1"/>
      <name val="Calibri"/>
      <family val="2"/>
      <scheme val="minor"/>
    </font>
    <font>
      <u/>
      <sz val="11"/>
      <color theme="10"/>
      <name val="Calibri"/>
      <family val="2"/>
      <scheme val="minor"/>
    </font>
    <font>
      <b/>
      <sz val="14"/>
      <color theme="1"/>
      <name val="Arial"/>
      <family val="2"/>
    </font>
    <font>
      <sz val="11"/>
      <color theme="1"/>
      <name val="Calibri"/>
      <family val="2"/>
    </font>
    <font>
      <sz val="10"/>
      <color theme="1"/>
      <name val="Arial"/>
      <family val="2"/>
    </font>
    <font>
      <sz val="8"/>
      <name val="Calibri"/>
      <family val="2"/>
      <scheme val="minor"/>
    </font>
    <font>
      <b/>
      <sz val="11"/>
      <color theme="1"/>
      <name val="Arial"/>
      <family val="2"/>
    </font>
    <font>
      <sz val="11"/>
      <color theme="1"/>
      <name val="Arial"/>
      <family val="2"/>
    </font>
    <font>
      <b/>
      <sz val="10"/>
      <color theme="1"/>
      <name val="Arial"/>
      <family val="2"/>
    </font>
    <font>
      <b/>
      <sz val="14"/>
      <color theme="1"/>
      <name val="Calibri"/>
      <family val="2"/>
    </font>
    <font>
      <sz val="11"/>
      <name val="Calibri"/>
      <scheme val="minor"/>
    </font>
    <font>
      <sz val="12"/>
      <color theme="1"/>
      <name val="Calibri"/>
      <family val="2"/>
    </font>
    <font>
      <b/>
      <u/>
      <sz val="12"/>
      <color theme="1"/>
      <name val="Calibri"/>
      <family val="2"/>
    </font>
    <font>
      <b/>
      <sz val="9"/>
      <color theme="1"/>
      <name val="Times New Roman"/>
      <family val="1"/>
    </font>
    <font>
      <sz val="10"/>
      <name val="Calibri"/>
      <family val="2"/>
      <scheme val="minor"/>
    </font>
    <font>
      <b/>
      <sz val="9"/>
      <color rgb="FF000000"/>
      <name val="Arial"/>
      <family val="2"/>
    </font>
    <font>
      <b/>
      <sz val="9"/>
      <color rgb="FF000000"/>
      <name val="SansSerif"/>
      <family val="2"/>
    </font>
    <font>
      <sz val="9"/>
      <color rgb="FF000000"/>
      <name val="SansSerif"/>
      <family val="2"/>
    </font>
    <font>
      <sz val="9"/>
      <color theme="1"/>
      <name val="Calibri"/>
      <family val="2"/>
      <scheme val="minor"/>
    </font>
    <font>
      <b/>
      <sz val="7"/>
      <color rgb="FF000000"/>
      <name val="Arial"/>
      <family val="2"/>
    </font>
    <font>
      <sz val="8"/>
      <color theme="1"/>
      <name val="Calibri"/>
      <family val="2"/>
      <scheme val="minor"/>
    </font>
    <font>
      <b/>
      <sz val="9"/>
      <color rgb="FF000000"/>
      <name val="SansSerif"/>
    </font>
    <font>
      <sz val="9"/>
      <color rgb="FF000000"/>
      <name val="Arial"/>
      <family val="2"/>
    </font>
    <font>
      <sz val="10.5"/>
      <name val="Arial"/>
      <family val="2"/>
    </font>
    <font>
      <b/>
      <sz val="10.5"/>
      <color theme="1"/>
      <name val="Arial"/>
      <family val="2"/>
    </font>
    <font>
      <sz val="10.5"/>
      <color rgb="FF000000"/>
      <name val="Arial"/>
      <family val="2"/>
    </font>
    <font>
      <b/>
      <sz val="10.5"/>
      <color rgb="FF000000"/>
      <name val="Arial"/>
      <family val="2"/>
    </font>
    <font>
      <b/>
      <sz val="10.5"/>
      <name val="Arial"/>
      <family val="2"/>
    </font>
    <font>
      <b/>
      <sz val="12"/>
      <color theme="1"/>
      <name val="Arial"/>
      <family val="2"/>
    </font>
    <font>
      <b/>
      <sz val="6"/>
      <color rgb="FF000000"/>
      <name val="Arial"/>
      <family val="2"/>
    </font>
    <font>
      <sz val="6"/>
      <color rgb="FF000000"/>
      <name val="Arial"/>
      <family val="2"/>
    </font>
    <font>
      <u/>
      <sz val="6"/>
      <color rgb="FF000000"/>
      <name val="Arial"/>
      <family val="2"/>
    </font>
    <font>
      <sz val="6"/>
      <name val="Arial"/>
      <family val="2"/>
    </font>
    <font>
      <b/>
      <sz val="9"/>
      <name val="Times New Roman"/>
      <family val="1"/>
    </font>
    <font>
      <sz val="10"/>
      <color rgb="FFFF0000"/>
      <name val="Times New Roman"/>
      <family val="1"/>
    </font>
    <font>
      <sz val="10"/>
      <color rgb="FFFF0000"/>
      <name val="Calibri"/>
      <family val="2"/>
    </font>
    <font>
      <sz val="9"/>
      <name val="Calibri"/>
      <family val="2"/>
    </font>
    <font>
      <sz val="9"/>
      <name val="Calibri"/>
      <family val="2"/>
      <scheme val="minor"/>
    </font>
    <font>
      <b/>
      <sz val="9"/>
      <name val="Calibri"/>
      <family val="2"/>
      <scheme val="minor"/>
    </font>
  </fonts>
  <fills count="24">
    <fill>
      <patternFill patternType="none"/>
    </fill>
    <fill>
      <patternFill patternType="gray125"/>
    </fill>
    <fill>
      <patternFill patternType="solid">
        <fgColor rgb="FFD8D8D8"/>
        <bgColor rgb="FFD8D8D8"/>
      </patternFill>
    </fill>
    <fill>
      <patternFill patternType="solid">
        <fgColor rgb="FFFFFFFF"/>
        <bgColor rgb="FFFFFFFF"/>
      </patternFill>
    </fill>
    <fill>
      <patternFill patternType="solid">
        <fgColor rgb="FFBFBFBF"/>
        <bgColor rgb="FFBFBFBF"/>
      </patternFill>
    </fill>
    <fill>
      <patternFill patternType="solid">
        <fgColor rgb="FFE7E6E6"/>
        <bgColor rgb="FFE7E6E6"/>
      </patternFill>
    </fill>
    <fill>
      <patternFill patternType="solid">
        <fgColor rgb="FFC6EFCE"/>
      </patternFill>
    </fill>
    <fill>
      <patternFill patternType="solid">
        <fgColor rgb="FFFFC7CE"/>
      </patternFill>
    </fill>
    <fill>
      <patternFill patternType="solid">
        <fgColor theme="0"/>
        <bgColor indexed="64"/>
      </patternFill>
    </fill>
    <fill>
      <patternFill patternType="solid">
        <fgColor rgb="FFFFFFFF"/>
      </patternFill>
    </fill>
    <fill>
      <patternFill patternType="solid">
        <fgColor rgb="FFCCCCCC"/>
      </patternFill>
    </fill>
    <fill>
      <patternFill patternType="solid">
        <fgColor theme="0" tint="-0.249977111117893"/>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C0C0C0"/>
      </patternFill>
    </fill>
    <fill>
      <patternFill patternType="solid">
        <fgColor rgb="FFDFDFDF"/>
      </patternFill>
    </fill>
    <fill>
      <patternFill patternType="solid">
        <fgColor rgb="FF808080"/>
      </patternFill>
    </fill>
    <fill>
      <patternFill patternType="solid">
        <fgColor rgb="FFF9978F"/>
        <bgColor indexed="64"/>
      </patternFill>
    </fill>
    <fill>
      <patternFill patternType="solid">
        <fgColor rgb="FFFDFDCB"/>
        <bgColor indexed="64"/>
      </patternFill>
    </fill>
    <fill>
      <patternFill patternType="solid">
        <fgColor rgb="FF9BFFC8"/>
        <bgColor indexed="64"/>
      </patternFill>
    </fill>
  </fills>
  <borders count="184">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medium">
        <color rgb="FF000000"/>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medium">
        <color rgb="FF000000"/>
      </bottom>
      <diagonal/>
    </border>
    <border>
      <left/>
      <right/>
      <top/>
      <bottom style="thin">
        <color rgb="FF000000"/>
      </bottom>
      <diagonal/>
    </border>
    <border>
      <left/>
      <right/>
      <top style="thin">
        <color rgb="FF000000"/>
      </top>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diagonal/>
    </border>
    <border>
      <left/>
      <right/>
      <top style="medium">
        <color auto="1"/>
      </top>
      <bottom/>
      <diagonal/>
    </border>
    <border>
      <left/>
      <right/>
      <top style="medium">
        <color rgb="FF000000"/>
      </top>
      <bottom/>
      <diagonal/>
    </border>
    <border>
      <left style="thin">
        <color rgb="FF000000"/>
      </left>
      <right/>
      <top/>
      <bottom/>
      <diagonal/>
    </border>
    <border>
      <left/>
      <right style="thin">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bottom style="thin">
        <color rgb="FFCCCCCC"/>
      </bottom>
      <diagonal/>
    </border>
    <border>
      <left/>
      <right style="thin">
        <color rgb="FF000000"/>
      </right>
      <top/>
      <bottom style="medium">
        <color rgb="FF000000"/>
      </bottom>
      <diagonal/>
    </border>
    <border>
      <left style="thin">
        <color rgb="FF000000"/>
      </left>
      <right/>
      <top/>
      <bottom style="medium">
        <color rgb="FF000000"/>
      </bottom>
      <diagonal/>
    </border>
    <border>
      <left style="medium">
        <color rgb="FFA5A5A5"/>
      </left>
      <right/>
      <top style="medium">
        <color rgb="FFA5A5A5"/>
      </top>
      <bottom/>
      <diagonal/>
    </border>
    <border>
      <left/>
      <right style="medium">
        <color rgb="FFA5A5A5"/>
      </right>
      <top style="medium">
        <color rgb="FFA5A5A5"/>
      </top>
      <bottom/>
      <diagonal/>
    </border>
    <border>
      <left style="medium">
        <color rgb="FFA5A5A5"/>
      </left>
      <right/>
      <top/>
      <bottom/>
      <diagonal/>
    </border>
    <border>
      <left/>
      <right style="medium">
        <color rgb="FFA5A5A5"/>
      </right>
      <top/>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right style="medium">
        <color indexed="64"/>
      </right>
      <top style="medium">
        <color rgb="FF000000"/>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medium">
        <color indexed="64"/>
      </left>
      <right/>
      <top style="medium">
        <color rgb="FF000000"/>
      </top>
      <bottom/>
      <diagonal/>
    </border>
    <border>
      <left/>
      <right style="thin">
        <color rgb="FF000000"/>
      </right>
      <top style="thin">
        <color rgb="FF000000"/>
      </top>
      <bottom style="thin">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right style="medium">
        <color indexed="64"/>
      </right>
      <top/>
      <bottom style="thin">
        <color rgb="FFCCCCCC"/>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medium">
        <color theme="1"/>
      </right>
      <top style="medium">
        <color theme="1"/>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right style="thin">
        <color indexed="64"/>
      </right>
      <top/>
      <bottom style="medium">
        <color theme="1"/>
      </bottom>
      <diagonal/>
    </border>
    <border>
      <left style="thin">
        <color indexed="64"/>
      </left>
      <right/>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hair">
        <color rgb="FF000000"/>
      </left>
      <right/>
      <top style="thin">
        <color rgb="FF000000"/>
      </top>
      <bottom/>
      <diagonal/>
    </border>
    <border>
      <left/>
      <right style="hair">
        <color rgb="FF000000"/>
      </right>
      <top style="thin">
        <color rgb="FF000000"/>
      </top>
      <bottom/>
      <diagonal/>
    </border>
    <border>
      <left/>
      <right style="hair">
        <color rgb="FF000000"/>
      </right>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medium">
        <color theme="1"/>
      </left>
      <right/>
      <top/>
      <bottom/>
      <diagonal/>
    </border>
    <border>
      <left/>
      <right style="medium">
        <color theme="1"/>
      </right>
      <top/>
      <bottom/>
      <diagonal/>
    </border>
    <border>
      <left style="medium">
        <color theme="1"/>
      </left>
      <right/>
      <top/>
      <bottom style="thin">
        <color rgb="FF000000"/>
      </bottom>
      <diagonal/>
    </border>
    <border>
      <left/>
      <right style="medium">
        <color theme="1"/>
      </right>
      <top/>
      <bottom style="thin">
        <color rgb="FF000000"/>
      </bottom>
      <diagonal/>
    </border>
    <border>
      <left style="thin">
        <color indexed="64"/>
      </left>
      <right/>
      <top style="medium">
        <color theme="1"/>
      </top>
      <bottom style="thin">
        <color indexed="64"/>
      </bottom>
      <diagonal/>
    </border>
    <border>
      <left/>
      <right style="medium">
        <color theme="1"/>
      </right>
      <top style="medium">
        <color theme="1"/>
      </top>
      <bottom style="thin">
        <color indexed="64"/>
      </bottom>
      <diagonal/>
    </border>
    <border>
      <left/>
      <right/>
      <top style="medium">
        <color theme="1"/>
      </top>
      <bottom style="thin">
        <color indexed="64"/>
      </bottom>
      <diagonal/>
    </border>
    <border>
      <left/>
      <right style="thin">
        <color indexed="64"/>
      </right>
      <top style="medium">
        <color theme="1"/>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theme="1"/>
      </left>
      <right style="thin">
        <color indexed="64"/>
      </right>
      <top style="thin">
        <color indexed="64"/>
      </top>
      <bottom/>
      <diagonal/>
    </border>
    <border>
      <left style="medium">
        <color theme="1"/>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theme="1"/>
      </right>
      <top style="thin">
        <color indexed="64"/>
      </top>
      <bottom style="thin">
        <color indexed="64"/>
      </bottom>
      <diagonal/>
    </border>
    <border>
      <left style="thin">
        <color indexed="64"/>
      </left>
      <right style="medium">
        <color theme="1"/>
      </right>
      <top style="thin">
        <color indexed="64"/>
      </top>
      <bottom/>
      <diagonal/>
    </border>
    <border>
      <left style="thin">
        <color indexed="64"/>
      </left>
      <right style="medium">
        <color theme="1"/>
      </right>
      <top/>
      <bottom style="thin">
        <color indexed="64"/>
      </bottom>
      <diagonal/>
    </border>
    <border>
      <left style="medium">
        <color theme="1"/>
      </left>
      <right/>
      <top style="medium">
        <color indexed="64"/>
      </top>
      <bottom style="medium">
        <color indexed="64"/>
      </bottom>
      <diagonal/>
    </border>
    <border>
      <left/>
      <right style="medium">
        <color theme="1"/>
      </right>
      <top style="medium">
        <color indexed="64"/>
      </top>
      <bottom style="medium">
        <color indexed="64"/>
      </bottom>
      <diagonal/>
    </border>
    <border>
      <left style="medium">
        <color theme="1"/>
      </left>
      <right style="thin">
        <color rgb="FF000000"/>
      </right>
      <top style="thin">
        <color rgb="FF000000"/>
      </top>
      <bottom style="thin">
        <color rgb="FF000000"/>
      </bottom>
      <diagonal/>
    </border>
    <border>
      <left style="thin">
        <color rgb="FF000000"/>
      </left>
      <right style="medium">
        <color theme="1"/>
      </right>
      <top style="thin">
        <color rgb="FF000000"/>
      </top>
      <bottom style="thin">
        <color rgb="FF000000"/>
      </bottom>
      <diagonal/>
    </border>
    <border>
      <left style="medium">
        <color theme="1"/>
      </left>
      <right style="thin">
        <color rgb="FF000000"/>
      </right>
      <top/>
      <bottom style="thin">
        <color rgb="FF000000"/>
      </bottom>
      <diagonal/>
    </border>
    <border>
      <left style="thin">
        <color rgb="FF000000"/>
      </left>
      <right style="medium">
        <color theme="1"/>
      </right>
      <top style="thin">
        <color rgb="FF000000"/>
      </top>
      <bottom/>
      <diagonal/>
    </border>
    <border>
      <left style="medium">
        <color theme="1"/>
      </left>
      <right style="thin">
        <color rgb="FF000000"/>
      </right>
      <top style="medium">
        <color theme="1"/>
      </top>
      <bottom style="thin">
        <color rgb="FF000000"/>
      </bottom>
      <diagonal/>
    </border>
    <border>
      <left style="medium">
        <color theme="1"/>
      </left>
      <right/>
      <top style="thin">
        <color rgb="FF000000"/>
      </top>
      <bottom/>
      <diagonal/>
    </border>
    <border>
      <left/>
      <right style="thin">
        <color rgb="FF000000"/>
      </right>
      <top style="thin">
        <color rgb="FF000000"/>
      </top>
      <bottom style="medium">
        <color theme="1"/>
      </bottom>
      <diagonal/>
    </border>
    <border>
      <left style="thin">
        <color rgb="FF000000"/>
      </left>
      <right style="thin">
        <color rgb="FF000000"/>
      </right>
      <top style="thin">
        <color rgb="FF000000"/>
      </top>
      <bottom style="medium">
        <color theme="1"/>
      </bottom>
      <diagonal/>
    </border>
    <border>
      <left style="thin">
        <color rgb="FF000000"/>
      </left>
      <right style="medium">
        <color theme="1"/>
      </right>
      <top style="thin">
        <color rgb="FF000000"/>
      </top>
      <bottom style="medium">
        <color theme="1"/>
      </bottom>
      <diagonal/>
    </border>
    <border>
      <left style="medium">
        <color theme="1"/>
      </left>
      <right/>
      <top/>
      <bottom style="medium">
        <color rgb="FF000000"/>
      </bottom>
      <diagonal/>
    </border>
    <border>
      <left style="medium">
        <color theme="1"/>
      </left>
      <right/>
      <top style="medium">
        <color theme="1"/>
      </top>
      <bottom style="medium">
        <color rgb="FF000000"/>
      </bottom>
      <diagonal/>
    </border>
    <border>
      <left/>
      <right/>
      <top style="medium">
        <color theme="1"/>
      </top>
      <bottom style="medium">
        <color rgb="FF000000"/>
      </bottom>
      <diagonal/>
    </border>
    <border>
      <left/>
      <right style="medium">
        <color theme="1"/>
      </right>
      <top style="medium">
        <color theme="1"/>
      </top>
      <bottom style="medium">
        <color rgb="FF000000"/>
      </bottom>
      <diagonal/>
    </border>
    <border>
      <left style="medium">
        <color theme="1"/>
      </left>
      <right/>
      <top style="medium">
        <color rgb="FF000000"/>
      </top>
      <bottom style="thin">
        <color rgb="FF000000"/>
      </bottom>
      <diagonal/>
    </border>
    <border>
      <left/>
      <right style="medium">
        <color theme="1"/>
      </right>
      <top style="medium">
        <color rgb="FF000000"/>
      </top>
      <bottom style="thin">
        <color rgb="FF000000"/>
      </bottom>
      <diagonal/>
    </border>
    <border>
      <left style="medium">
        <color theme="1"/>
      </left>
      <right/>
      <top style="thin">
        <color rgb="FF000000"/>
      </top>
      <bottom style="thin">
        <color rgb="FF000000"/>
      </bottom>
      <diagonal/>
    </border>
    <border>
      <left/>
      <right style="medium">
        <color theme="1"/>
      </right>
      <top style="thin">
        <color rgb="FF000000"/>
      </top>
      <bottom style="thin">
        <color rgb="FF000000"/>
      </bottom>
      <diagonal/>
    </border>
    <border>
      <left style="medium">
        <color theme="1"/>
      </left>
      <right/>
      <top style="thin">
        <color rgb="FF000000"/>
      </top>
      <bottom style="thin">
        <color indexed="64"/>
      </bottom>
      <diagonal/>
    </border>
    <border>
      <left/>
      <right style="medium">
        <color theme="1"/>
      </right>
      <top style="thin">
        <color rgb="FF000000"/>
      </top>
      <bottom style="medium">
        <color rgb="FF000000"/>
      </bottom>
      <diagonal/>
    </border>
    <border>
      <left style="medium">
        <color theme="1"/>
      </left>
      <right style="thin">
        <color rgb="FF000000"/>
      </right>
      <top style="medium">
        <color rgb="FF000000"/>
      </top>
      <bottom style="medium">
        <color rgb="FF000000"/>
      </bottom>
      <diagonal/>
    </border>
    <border>
      <left style="medium">
        <color rgb="FF000000"/>
      </left>
      <right style="medium">
        <color theme="1"/>
      </right>
      <top style="medium">
        <color rgb="FF000000"/>
      </top>
      <bottom style="medium">
        <color rgb="FF000000"/>
      </bottom>
      <diagonal/>
    </border>
    <border>
      <left style="medium">
        <color theme="1"/>
      </left>
      <right style="thin">
        <color rgb="FF000000"/>
      </right>
      <top style="medium">
        <color rgb="FF000000"/>
      </top>
      <bottom/>
      <diagonal/>
    </border>
    <border>
      <left style="medium">
        <color rgb="FF000000"/>
      </left>
      <right style="medium">
        <color theme="1"/>
      </right>
      <top style="medium">
        <color rgb="FF000000"/>
      </top>
      <bottom/>
      <diagonal/>
    </border>
    <border>
      <left style="medium">
        <color theme="1"/>
      </left>
      <right style="thin">
        <color rgb="FF000000"/>
      </right>
      <top/>
      <bottom/>
      <diagonal/>
    </border>
    <border>
      <left style="medium">
        <color rgb="FF000000"/>
      </left>
      <right style="medium">
        <color theme="1"/>
      </right>
      <top/>
      <bottom/>
      <diagonal/>
    </border>
    <border>
      <left style="medium">
        <color rgb="FF000000"/>
      </left>
      <right style="medium">
        <color theme="1"/>
      </right>
      <top/>
      <bottom style="thin">
        <color rgb="FF000000"/>
      </bottom>
      <diagonal/>
    </border>
    <border>
      <left style="medium">
        <color theme="1"/>
      </left>
      <right style="thin">
        <color rgb="FF000000"/>
      </right>
      <top/>
      <bottom style="medium">
        <color rgb="FF000000"/>
      </bottom>
      <diagonal/>
    </border>
    <border>
      <left style="medium">
        <color rgb="FF000000"/>
      </left>
      <right style="medium">
        <color theme="1"/>
      </right>
      <top style="thin">
        <color rgb="FF000000"/>
      </top>
      <bottom style="medium">
        <color rgb="FF000000"/>
      </bottom>
      <diagonal/>
    </border>
    <border>
      <left style="medium">
        <color theme="1"/>
      </left>
      <right style="thin">
        <color rgb="FF000000"/>
      </right>
      <top style="thin">
        <color rgb="FF000000"/>
      </top>
      <bottom/>
      <diagonal/>
    </border>
    <border>
      <left style="medium">
        <color theme="1"/>
      </left>
      <right/>
      <top style="thin">
        <color rgb="FF000000"/>
      </top>
      <bottom style="medium">
        <color theme="1"/>
      </bottom>
      <diagonal/>
    </border>
    <border>
      <left style="thin">
        <color rgb="FF000000"/>
      </left>
      <right/>
      <top style="medium">
        <color theme="1"/>
      </top>
      <bottom style="thin">
        <color rgb="FF000000"/>
      </bottom>
      <diagonal/>
    </border>
    <border>
      <left/>
      <right/>
      <top style="medium">
        <color theme="1"/>
      </top>
      <bottom style="thin">
        <color rgb="FF000000"/>
      </bottom>
      <diagonal/>
    </border>
    <border>
      <left/>
      <right style="medium">
        <color theme="1"/>
      </right>
      <top style="medium">
        <color theme="1"/>
      </top>
      <bottom style="thin">
        <color rgb="FF000000"/>
      </bottom>
      <diagonal/>
    </border>
    <border>
      <left/>
      <right style="medium">
        <color theme="1"/>
      </right>
      <top style="thin">
        <color rgb="FF000000"/>
      </top>
      <bottom/>
      <diagonal/>
    </border>
    <border>
      <left style="thin">
        <color indexed="64"/>
      </left>
      <right/>
      <top/>
      <bottom/>
      <diagonal/>
    </border>
    <border>
      <left/>
      <right style="thin">
        <color indexed="64"/>
      </right>
      <top/>
      <bottom/>
      <diagonal/>
    </border>
    <border>
      <left style="medium">
        <color indexed="64"/>
      </left>
      <right/>
      <top/>
      <bottom style="medium">
        <color theme="1"/>
      </bottom>
      <diagonal/>
    </border>
    <border>
      <left/>
      <right style="medium">
        <color indexed="64"/>
      </right>
      <top/>
      <bottom style="medium">
        <color theme="1"/>
      </bottom>
      <diagonal/>
    </border>
    <border>
      <left style="thin">
        <color rgb="FF000000"/>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medium">
        <color theme="1"/>
      </top>
      <bottom/>
      <diagonal/>
    </border>
    <border>
      <left/>
      <right style="medium">
        <color indexed="64"/>
      </right>
      <top style="medium">
        <color theme="1"/>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right/>
      <top style="thin">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hair">
        <color rgb="FF000000"/>
      </right>
      <top/>
      <bottom/>
      <diagonal/>
    </border>
    <border>
      <left style="medium">
        <color indexed="64"/>
      </left>
      <right/>
      <top style="thin">
        <color theme="1"/>
      </top>
      <bottom style="thin">
        <color theme="1"/>
      </bottom>
      <diagonal/>
    </border>
    <border>
      <left style="thin">
        <color theme="1"/>
      </left>
      <right style="medium">
        <color indexed="64"/>
      </right>
      <top style="thin">
        <color theme="1"/>
      </top>
      <bottom style="thin">
        <color theme="1"/>
      </bottom>
      <diagonal/>
    </border>
    <border>
      <left/>
      <right style="medium">
        <color indexed="64"/>
      </right>
      <top style="thin">
        <color theme="1"/>
      </top>
      <bottom style="thin">
        <color theme="1"/>
      </bottom>
      <diagonal/>
    </border>
    <border>
      <left style="medium">
        <color indexed="64"/>
      </left>
      <right/>
      <top style="thin">
        <color theme="1"/>
      </top>
      <bottom style="medium">
        <color indexed="64"/>
      </bottom>
      <diagonal/>
    </border>
    <border>
      <left/>
      <right/>
      <top style="thin">
        <color theme="1"/>
      </top>
      <bottom style="medium">
        <color indexed="64"/>
      </bottom>
      <diagonal/>
    </border>
    <border>
      <left/>
      <right style="thin">
        <color theme="1"/>
      </right>
      <top style="thin">
        <color theme="1"/>
      </top>
      <bottom style="medium">
        <color indexed="64"/>
      </bottom>
      <diagonal/>
    </border>
    <border>
      <left style="thin">
        <color theme="1"/>
      </left>
      <right/>
      <top style="thin">
        <color theme="1"/>
      </top>
      <bottom style="medium">
        <color indexed="64"/>
      </bottom>
      <diagonal/>
    </border>
    <border>
      <left/>
      <right style="medium">
        <color indexed="64"/>
      </right>
      <top style="thin">
        <color theme="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medium">
        <color theme="1"/>
      </bottom>
      <diagonal/>
    </border>
    <border>
      <left style="thin">
        <color rgb="FF000000"/>
      </left>
      <right style="medium">
        <color indexed="64"/>
      </right>
      <top style="medium">
        <color indexed="64"/>
      </top>
      <bottom style="thin">
        <color rgb="FF000000"/>
      </bottom>
      <diagonal/>
    </border>
  </borders>
  <cellStyleXfs count="13">
    <xf numFmtId="0" fontId="0" fillId="0" borderId="0"/>
    <xf numFmtId="0" fontId="33" fillId="0" borderId="5"/>
    <xf numFmtId="0" fontId="3" fillId="0" borderId="5"/>
    <xf numFmtId="164" fontId="36" fillId="0" borderId="5" applyFont="0" applyFill="0" applyBorder="0" applyAlignment="0" applyProtection="0"/>
    <xf numFmtId="9" fontId="37" fillId="0" borderId="5" applyFont="0" applyFill="0" applyBorder="0" applyAlignment="0" applyProtection="0"/>
    <xf numFmtId="0" fontId="34" fillId="6" borderId="5" applyNumberFormat="0" applyBorder="0" applyAlignment="0" applyProtection="0"/>
    <xf numFmtId="0" fontId="35" fillId="7" borderId="5" applyNumberFormat="0" applyBorder="0" applyAlignment="0" applyProtection="0"/>
    <xf numFmtId="0" fontId="53" fillId="0" borderId="5"/>
    <xf numFmtId="0" fontId="59" fillId="0" borderId="0" applyNumberFormat="0" applyFill="0" applyBorder="0" applyAlignment="0" applyProtection="0"/>
    <xf numFmtId="0" fontId="2" fillId="0" borderId="5"/>
    <xf numFmtId="0" fontId="1" fillId="0" borderId="5"/>
    <xf numFmtId="44" fontId="68" fillId="0" borderId="0" applyFont="0" applyFill="0" applyBorder="0" applyAlignment="0" applyProtection="0"/>
    <xf numFmtId="9" fontId="68" fillId="0" borderId="0" applyFont="0" applyFill="0" applyBorder="0" applyAlignment="0" applyProtection="0"/>
  </cellStyleXfs>
  <cellXfs count="817">
    <xf numFmtId="0" fontId="0" fillId="0" borderId="0" xfId="0"/>
    <xf numFmtId="0" fontId="4" fillId="0" borderId="1" xfId="0" applyFont="1" applyBorder="1"/>
    <xf numFmtId="0" fontId="9" fillId="0" borderId="0" xfId="0" applyFont="1"/>
    <xf numFmtId="0" fontId="9" fillId="0" borderId="0" xfId="0" applyFont="1" applyAlignment="1">
      <alignment vertical="center"/>
    </xf>
    <xf numFmtId="0" fontId="12" fillId="0" borderId="0" xfId="0" applyFont="1"/>
    <xf numFmtId="0" fontId="7" fillId="0" borderId="1" xfId="0" applyFont="1" applyBorder="1" applyAlignment="1">
      <alignment horizontal="left"/>
    </xf>
    <xf numFmtId="0" fontId="7" fillId="0" borderId="0" xfId="0" applyFont="1" applyAlignment="1">
      <alignment horizontal="left"/>
    </xf>
    <xf numFmtId="0" fontId="9" fillId="0" borderId="0" xfId="0" applyFont="1" applyAlignment="1">
      <alignment horizontal="left"/>
    </xf>
    <xf numFmtId="164" fontId="9" fillId="0" borderId="0" xfId="0" applyNumberFormat="1" applyFont="1" applyAlignment="1">
      <alignment horizontal="left"/>
    </xf>
    <xf numFmtId="0" fontId="7" fillId="0" borderId="0" xfId="0" applyFont="1"/>
    <xf numFmtId="164" fontId="9" fillId="0" borderId="0" xfId="0" applyNumberFormat="1" applyFont="1"/>
    <xf numFmtId="0" fontId="4" fillId="0" borderId="1" xfId="0" applyFont="1" applyBorder="1" applyAlignment="1">
      <alignment horizontal="left" vertical="top"/>
    </xf>
    <xf numFmtId="0" fontId="6" fillId="0" borderId="8" xfId="0" applyFont="1" applyBorder="1" applyAlignment="1">
      <alignment horizontal="center" vertical="top" wrapText="1"/>
    </xf>
    <xf numFmtId="0" fontId="6" fillId="0" borderId="8" xfId="0" applyFont="1" applyBorder="1" applyAlignment="1">
      <alignment horizontal="left" vertical="top" wrapText="1"/>
    </xf>
    <xf numFmtId="166" fontId="29" fillId="0" borderId="8" xfId="0" applyNumberFormat="1" applyFont="1" applyBorder="1" applyAlignment="1">
      <alignment horizontal="right" vertical="top" wrapText="1"/>
    </xf>
    <xf numFmtId="0" fontId="4" fillId="0" borderId="1" xfId="0" applyFont="1" applyBorder="1" applyAlignment="1">
      <alignment vertical="center"/>
    </xf>
    <xf numFmtId="1" fontId="4" fillId="0" borderId="1" xfId="0" applyNumberFormat="1" applyFont="1" applyBorder="1"/>
    <xf numFmtId="167" fontId="4" fillId="0" borderId="1" xfId="0" applyNumberFormat="1" applyFont="1" applyBorder="1"/>
    <xf numFmtId="9" fontId="4" fillId="0" borderId="1" xfId="0" applyNumberFormat="1" applyFont="1" applyBorder="1"/>
    <xf numFmtId="10" fontId="4" fillId="0" borderId="1" xfId="0" applyNumberFormat="1" applyFont="1" applyBorder="1"/>
    <xf numFmtId="0" fontId="4" fillId="0" borderId="5" xfId="1" applyFont="1"/>
    <xf numFmtId="1" fontId="19" fillId="0" borderId="5" xfId="1" applyNumberFormat="1" applyFont="1"/>
    <xf numFmtId="0" fontId="4" fillId="0" borderId="5" xfId="1" applyFont="1" applyAlignment="1">
      <alignment horizontal="center"/>
    </xf>
    <xf numFmtId="0" fontId="33" fillId="0" borderId="5" xfId="1"/>
    <xf numFmtId="0" fontId="20" fillId="0" borderId="5" xfId="1" applyFont="1" applyAlignment="1">
      <alignment horizontal="center" vertical="center" wrapText="1"/>
    </xf>
    <xf numFmtId="0" fontId="21" fillId="0" borderId="5" xfId="1" applyFont="1" applyAlignment="1">
      <alignment horizontal="center"/>
    </xf>
    <xf numFmtId="0" fontId="21" fillId="0" borderId="5" xfId="1" applyFont="1" applyAlignment="1">
      <alignment horizontal="center" wrapText="1"/>
    </xf>
    <xf numFmtId="0" fontId="23" fillId="0" borderId="5" xfId="1" applyFont="1" applyAlignment="1">
      <alignment horizontal="center"/>
    </xf>
    <xf numFmtId="0" fontId="19" fillId="0" borderId="5" xfId="1" applyFont="1" applyAlignment="1">
      <alignment wrapText="1"/>
    </xf>
    <xf numFmtId="0" fontId="19" fillId="0" borderId="5" xfId="1" applyFont="1"/>
    <xf numFmtId="10" fontId="22" fillId="0" borderId="5" xfId="1" applyNumberFormat="1" applyFont="1" applyAlignment="1">
      <alignment horizontal="center" wrapText="1"/>
    </xf>
    <xf numFmtId="10" fontId="22" fillId="0" borderId="5" xfId="1" applyNumberFormat="1" applyFont="1" applyAlignment="1">
      <alignment wrapText="1"/>
    </xf>
    <xf numFmtId="4" fontId="4" fillId="0" borderId="5" xfId="1" applyNumberFormat="1" applyFont="1"/>
    <xf numFmtId="165" fontId="24" fillId="0" borderId="5" xfId="1" applyNumberFormat="1" applyFont="1" applyAlignment="1">
      <alignment horizontal="center" wrapText="1"/>
    </xf>
    <xf numFmtId="10" fontId="24" fillId="0" borderId="5" xfId="1" applyNumberFormat="1" applyFont="1" applyAlignment="1">
      <alignment wrapText="1"/>
    </xf>
    <xf numFmtId="4" fontId="4" fillId="0" borderId="5" xfId="1" applyNumberFormat="1" applyFont="1" applyAlignment="1">
      <alignment horizontal="center"/>
    </xf>
    <xf numFmtId="4" fontId="15" fillId="0" borderId="5" xfId="1" applyNumberFormat="1" applyFont="1" applyAlignment="1">
      <alignment horizontal="center"/>
    </xf>
    <xf numFmtId="10" fontId="15" fillId="0" borderId="5" xfId="1" applyNumberFormat="1" applyFont="1" applyAlignment="1">
      <alignment wrapText="1"/>
    </xf>
    <xf numFmtId="0" fontId="15" fillId="0" borderId="5" xfId="1" applyFont="1" applyAlignment="1">
      <alignment horizontal="center"/>
    </xf>
    <xf numFmtId="0" fontId="20" fillId="0" borderId="5" xfId="1" applyFont="1" applyAlignment="1">
      <alignment horizontal="center"/>
    </xf>
    <xf numFmtId="0" fontId="26" fillId="0" borderId="5" xfId="1" applyFont="1" applyAlignment="1">
      <alignment horizontal="center" wrapText="1"/>
    </xf>
    <xf numFmtId="0" fontId="26" fillId="0" borderId="5" xfId="1" applyFont="1" applyAlignment="1">
      <alignment horizontal="center"/>
    </xf>
    <xf numFmtId="0" fontId="15" fillId="0" borderId="5" xfId="1" applyFont="1" applyAlignment="1">
      <alignment vertical="center"/>
    </xf>
    <xf numFmtId="0" fontId="12" fillId="3" borderId="5" xfId="1" applyFont="1" applyFill="1" applyAlignment="1">
      <alignment horizontal="center" vertical="top" wrapText="1"/>
    </xf>
    <xf numFmtId="0" fontId="12" fillId="3" borderId="12" xfId="1" applyFont="1" applyFill="1" applyBorder="1" applyAlignment="1">
      <alignment horizontal="center" vertical="top" wrapText="1"/>
    </xf>
    <xf numFmtId="0" fontId="40" fillId="0" borderId="5" xfId="1" applyFont="1"/>
    <xf numFmtId="4" fontId="12" fillId="0" borderId="5" xfId="1" applyNumberFormat="1" applyFont="1" applyAlignment="1">
      <alignment horizontal="left" vertical="center" wrapText="1"/>
    </xf>
    <xf numFmtId="1" fontId="40" fillId="0" borderId="5" xfId="1" applyNumberFormat="1" applyFont="1"/>
    <xf numFmtId="4" fontId="40" fillId="0" borderId="5" xfId="1" applyNumberFormat="1" applyFont="1"/>
    <xf numFmtId="0" fontId="45" fillId="0" borderId="5" xfId="1" applyFont="1"/>
    <xf numFmtId="0" fontId="47" fillId="0" borderId="5" xfId="1" applyFont="1" applyAlignment="1">
      <alignment vertical="center"/>
    </xf>
    <xf numFmtId="169" fontId="48" fillId="0" borderId="30" xfId="1" applyNumberFormat="1" applyFont="1" applyBorder="1" applyAlignment="1">
      <alignment horizontal="left" vertical="center" wrapText="1"/>
    </xf>
    <xf numFmtId="10" fontId="48" fillId="0" borderId="31" xfId="1" applyNumberFormat="1" applyFont="1" applyBorder="1" applyAlignment="1">
      <alignment horizontal="right" vertical="center" wrapText="1"/>
    </xf>
    <xf numFmtId="169" fontId="48" fillId="0" borderId="32" xfId="1" applyNumberFormat="1" applyFont="1" applyBorder="1" applyAlignment="1">
      <alignment horizontal="left" vertical="center" wrapText="1"/>
    </xf>
    <xf numFmtId="0" fontId="47" fillId="0" borderId="5" xfId="1" applyFont="1" applyAlignment="1">
      <alignment vertical="center" wrapText="1"/>
    </xf>
    <xf numFmtId="169" fontId="48" fillId="0" borderId="32" xfId="1" applyNumberFormat="1" applyFont="1" applyBorder="1" applyAlignment="1">
      <alignment horizontal="left" vertical="center"/>
    </xf>
    <xf numFmtId="10" fontId="48" fillId="0" borderId="33" xfId="1" applyNumberFormat="1" applyFont="1" applyBorder="1" applyAlignment="1">
      <alignment horizontal="right" vertical="center" wrapText="1"/>
    </xf>
    <xf numFmtId="0" fontId="48" fillId="4" borderId="36" xfId="1" applyFont="1" applyFill="1" applyBorder="1" applyAlignment="1">
      <alignment horizontal="center" vertical="center" wrapText="1"/>
    </xf>
    <xf numFmtId="49" fontId="48" fillId="4" borderId="37" xfId="1" applyNumberFormat="1" applyFont="1" applyFill="1" applyBorder="1" applyAlignment="1">
      <alignment horizontal="center" vertical="center"/>
    </xf>
    <xf numFmtId="0" fontId="48" fillId="4" borderId="36" xfId="1" applyFont="1" applyFill="1" applyBorder="1" applyAlignment="1">
      <alignment horizontal="center" vertical="center"/>
    </xf>
    <xf numFmtId="4" fontId="48" fillId="4" borderId="36" xfId="1" applyNumberFormat="1" applyFont="1" applyFill="1" applyBorder="1" applyAlignment="1">
      <alignment horizontal="center" vertical="center"/>
    </xf>
    <xf numFmtId="4" fontId="48" fillId="4" borderId="38" xfId="1" applyNumberFormat="1" applyFont="1" applyFill="1" applyBorder="1" applyAlignment="1">
      <alignment horizontal="center" vertical="center"/>
    </xf>
    <xf numFmtId="0" fontId="47" fillId="0" borderId="5" xfId="1" applyFont="1" applyAlignment="1">
      <alignment horizontal="center"/>
    </xf>
    <xf numFmtId="0" fontId="47" fillId="0" borderId="5" xfId="1" applyFont="1"/>
    <xf numFmtId="0" fontId="45" fillId="0" borderId="41" xfId="1" applyFont="1" applyBorder="1" applyAlignment="1">
      <alignment vertical="center" wrapText="1"/>
    </xf>
    <xf numFmtId="0" fontId="3" fillId="0" borderId="41" xfId="1" applyFont="1" applyBorder="1" applyAlignment="1">
      <alignment horizontal="center" vertical="center" wrapText="1"/>
    </xf>
    <xf numFmtId="0" fontId="3" fillId="0" borderId="42" xfId="1" applyFont="1" applyBorder="1" applyAlignment="1">
      <alignment horizontal="center" vertical="center" wrapText="1"/>
    </xf>
    <xf numFmtId="0" fontId="45" fillId="0" borderId="8" xfId="1" applyFont="1" applyBorder="1" applyAlignment="1">
      <alignment vertical="center" wrapText="1"/>
    </xf>
    <xf numFmtId="3" fontId="3" fillId="0" borderId="8" xfId="1" applyNumberFormat="1" applyFont="1" applyBorder="1" applyAlignment="1">
      <alignment horizontal="center" vertical="center" wrapText="1"/>
    </xf>
    <xf numFmtId="3" fontId="3" fillId="0" borderId="26" xfId="1" applyNumberFormat="1" applyFont="1" applyBorder="1" applyAlignment="1">
      <alignment horizontal="center" vertical="center" wrapText="1"/>
    </xf>
    <xf numFmtId="14" fontId="3" fillId="0" borderId="8" xfId="1" applyNumberFormat="1" applyFont="1" applyBorder="1" applyAlignment="1">
      <alignment horizontal="center" vertical="center" wrapText="1"/>
    </xf>
    <xf numFmtId="0" fontId="45" fillId="0" borderId="21" xfId="1" applyFont="1" applyBorder="1" applyAlignment="1">
      <alignment vertical="center" wrapText="1"/>
    </xf>
    <xf numFmtId="0" fontId="45" fillId="0" borderId="45" xfId="1" applyFont="1" applyBorder="1" applyAlignment="1">
      <alignment horizontal="left" vertical="center" wrapText="1"/>
    </xf>
    <xf numFmtId="170" fontId="6" fillId="0" borderId="45" xfId="1" applyNumberFormat="1" applyFont="1" applyBorder="1" applyAlignment="1">
      <alignment horizontal="center" vertical="center" wrapText="1"/>
    </xf>
    <xf numFmtId="170" fontId="6" fillId="0" borderId="46" xfId="1" applyNumberFormat="1" applyFont="1" applyBorder="1" applyAlignment="1">
      <alignment horizontal="center" vertical="center" wrapText="1"/>
    </xf>
    <xf numFmtId="0" fontId="3" fillId="3" borderId="5" xfId="1" applyFont="1" applyFill="1" applyAlignment="1">
      <alignment vertical="top" wrapText="1"/>
    </xf>
    <xf numFmtId="0" fontId="3" fillId="3" borderId="12" xfId="1" applyFont="1" applyFill="1" applyBorder="1" applyAlignment="1">
      <alignment vertical="top" wrapText="1"/>
    </xf>
    <xf numFmtId="0" fontId="53" fillId="0" borderId="5" xfId="7"/>
    <xf numFmtId="3" fontId="59" fillId="0" borderId="8" xfId="8" applyNumberFormat="1" applyBorder="1" applyAlignment="1">
      <alignment horizontal="center" vertical="center" wrapText="1"/>
    </xf>
    <xf numFmtId="0" fontId="4" fillId="0" borderId="12" xfId="1" applyFont="1" applyBorder="1" applyAlignment="1">
      <alignment horizontal="center" vertical="center" wrapText="1"/>
    </xf>
    <xf numFmtId="3" fontId="59" fillId="0" borderId="26" xfId="8" applyNumberFormat="1" applyBorder="1" applyAlignment="1">
      <alignment horizontal="center" vertical="center" wrapText="1"/>
    </xf>
    <xf numFmtId="0" fontId="0" fillId="8" borderId="5" xfId="0" applyFill="1" applyBorder="1"/>
    <xf numFmtId="0" fontId="45" fillId="8" borderId="25" xfId="1" applyFont="1" applyFill="1" applyBorder="1"/>
    <xf numFmtId="0" fontId="45" fillId="8" borderId="7" xfId="1" applyFont="1" applyFill="1" applyBorder="1" applyAlignment="1">
      <alignment vertical="center"/>
    </xf>
    <xf numFmtId="0" fontId="45" fillId="8" borderId="6" xfId="1" applyFont="1" applyFill="1" applyBorder="1" applyAlignment="1">
      <alignment vertical="center" wrapText="1"/>
    </xf>
    <xf numFmtId="0" fontId="45" fillId="8" borderId="25" xfId="1" applyFont="1" applyFill="1" applyBorder="1" applyAlignment="1">
      <alignment vertical="center" wrapText="1"/>
    </xf>
    <xf numFmtId="0" fontId="46" fillId="8" borderId="7" xfId="1" applyFont="1" applyFill="1" applyBorder="1" applyAlignment="1">
      <alignment horizontal="left" vertical="center"/>
    </xf>
    <xf numFmtId="0" fontId="45" fillId="8" borderId="14" xfId="1" applyFont="1" applyFill="1" applyBorder="1"/>
    <xf numFmtId="0" fontId="45" fillId="8" borderId="13" xfId="1" applyFont="1" applyFill="1" applyBorder="1" applyAlignment="1">
      <alignment vertical="center"/>
    </xf>
    <xf numFmtId="0" fontId="46" fillId="8" borderId="15" xfId="1" applyFont="1" applyFill="1" applyBorder="1" applyAlignment="1">
      <alignment horizontal="left" vertical="center"/>
    </xf>
    <xf numFmtId="15" fontId="45" fillId="8" borderId="15" xfId="1" applyNumberFormat="1" applyFont="1" applyFill="1" applyBorder="1" applyAlignment="1">
      <alignment horizontal="left" vertical="center"/>
    </xf>
    <xf numFmtId="0" fontId="46" fillId="8" borderId="28" xfId="1" applyFont="1" applyFill="1" applyBorder="1" applyAlignment="1">
      <alignment vertical="top"/>
    </xf>
    <xf numFmtId="0" fontId="45" fillId="8" borderId="20" xfId="1" applyFont="1" applyFill="1" applyBorder="1" applyAlignment="1">
      <alignment vertical="center"/>
    </xf>
    <xf numFmtId="0" fontId="45" fillId="8" borderId="17" xfId="1" applyFont="1" applyFill="1" applyBorder="1" applyAlignment="1">
      <alignment vertical="center"/>
    </xf>
    <xf numFmtId="0" fontId="46" fillId="8" borderId="29" xfId="1" applyFont="1" applyFill="1" applyBorder="1" applyAlignment="1">
      <alignment horizontal="left" vertical="top"/>
    </xf>
    <xf numFmtId="15" fontId="45" fillId="8" borderId="20" xfId="1" applyNumberFormat="1" applyFont="1" applyFill="1" applyBorder="1" applyAlignment="1">
      <alignment horizontal="left" vertical="center"/>
    </xf>
    <xf numFmtId="0" fontId="45" fillId="8" borderId="67" xfId="1" applyFont="1" applyFill="1" applyBorder="1"/>
    <xf numFmtId="0" fontId="45" fillId="8" borderId="15" xfId="1" applyFont="1" applyFill="1" applyBorder="1" applyAlignment="1">
      <alignment vertical="center"/>
    </xf>
    <xf numFmtId="10" fontId="29" fillId="0" borderId="8" xfId="0" applyNumberFormat="1" applyFont="1" applyBorder="1" applyAlignment="1">
      <alignment horizontal="center" vertical="top" wrapText="1"/>
    </xf>
    <xf numFmtId="0" fontId="21" fillId="8" borderId="49" xfId="1" applyFont="1" applyFill="1" applyBorder="1" applyAlignment="1">
      <alignment horizontal="center" wrapText="1"/>
    </xf>
    <xf numFmtId="0" fontId="21" fillId="8" borderId="5" xfId="1" applyFont="1" applyFill="1" applyAlignment="1">
      <alignment horizontal="center" wrapText="1"/>
    </xf>
    <xf numFmtId="0" fontId="21" fillId="8" borderId="50" xfId="1" applyFont="1" applyFill="1" applyBorder="1" applyAlignment="1">
      <alignment horizontal="center" wrapText="1"/>
    </xf>
    <xf numFmtId="0" fontId="22" fillId="8" borderId="49" xfId="1" applyFont="1" applyFill="1" applyBorder="1"/>
    <xf numFmtId="4" fontId="22" fillId="8" borderId="5" xfId="1" applyNumberFormat="1" applyFont="1" applyFill="1" applyAlignment="1">
      <alignment horizontal="center" vertical="center"/>
    </xf>
    <xf numFmtId="0" fontId="22" fillId="8" borderId="5" xfId="1" applyFont="1" applyFill="1" applyAlignment="1">
      <alignment horizontal="center" vertical="center"/>
    </xf>
    <xf numFmtId="9" fontId="7" fillId="8" borderId="5" xfId="1" applyNumberFormat="1" applyFont="1" applyFill="1" applyAlignment="1">
      <alignment horizontal="center" vertical="center"/>
    </xf>
    <xf numFmtId="0" fontId="4" fillId="8" borderId="49" xfId="1" applyFont="1" applyFill="1" applyBorder="1"/>
    <xf numFmtId="0" fontId="19" fillId="8" borderId="5" xfId="1" applyFont="1" applyFill="1" applyAlignment="1">
      <alignment wrapText="1"/>
    </xf>
    <xf numFmtId="0" fontId="19" fillId="8" borderId="50" xfId="1" applyFont="1" applyFill="1" applyBorder="1" applyAlignment="1">
      <alignment wrapText="1"/>
    </xf>
    <xf numFmtId="0" fontId="22" fillId="8" borderId="5" xfId="1" applyFont="1" applyFill="1" applyAlignment="1">
      <alignment wrapText="1"/>
    </xf>
    <xf numFmtId="10" fontId="22" fillId="8" borderId="50" xfId="1" applyNumberFormat="1" applyFont="1" applyFill="1" applyBorder="1" applyAlignment="1">
      <alignment wrapText="1"/>
    </xf>
    <xf numFmtId="4" fontId="22" fillId="8" borderId="49" xfId="1" applyNumberFormat="1" applyFont="1" applyFill="1" applyBorder="1"/>
    <xf numFmtId="4" fontId="24" fillId="8" borderId="49" xfId="1" applyNumberFormat="1" applyFont="1" applyFill="1" applyBorder="1"/>
    <xf numFmtId="0" fontId="24" fillId="8" borderId="5" xfId="1" applyFont="1" applyFill="1" applyAlignment="1">
      <alignment wrapText="1"/>
    </xf>
    <xf numFmtId="0" fontId="24" fillId="8" borderId="5" xfId="1" applyFont="1" applyFill="1" applyAlignment="1">
      <alignment horizontal="right" wrapText="1"/>
    </xf>
    <xf numFmtId="10" fontId="24" fillId="8" borderId="50" xfId="1" applyNumberFormat="1" applyFont="1" applyFill="1" applyBorder="1" applyAlignment="1">
      <alignment wrapText="1"/>
    </xf>
    <xf numFmtId="4" fontId="15" fillId="8" borderId="49" xfId="1" applyNumberFormat="1" applyFont="1" applyFill="1" applyBorder="1"/>
    <xf numFmtId="0" fontId="15" fillId="8" borderId="5" xfId="1" applyFont="1" applyFill="1" applyAlignment="1">
      <alignment wrapText="1"/>
    </xf>
    <xf numFmtId="0" fontId="15" fillId="8" borderId="5" xfId="1" applyFont="1" applyFill="1" applyAlignment="1">
      <alignment horizontal="right" wrapText="1"/>
    </xf>
    <xf numFmtId="10" fontId="15" fillId="8" borderId="50" xfId="1" applyNumberFormat="1" applyFont="1" applyFill="1" applyBorder="1" applyAlignment="1">
      <alignment wrapText="1"/>
    </xf>
    <xf numFmtId="0" fontId="15" fillId="8" borderId="5" xfId="1" applyFont="1" applyFill="1" applyAlignment="1">
      <alignment horizontal="center"/>
    </xf>
    <xf numFmtId="0" fontId="58" fillId="0" borderId="5" xfId="9" applyFont="1"/>
    <xf numFmtId="0" fontId="58" fillId="0" borderId="5" xfId="9" applyFont="1" applyAlignment="1" applyProtection="1">
      <alignment wrapText="1"/>
      <protection locked="0"/>
    </xf>
    <xf numFmtId="0" fontId="16" fillId="0" borderId="5" xfId="9" applyFont="1" applyAlignment="1">
      <alignment horizontal="right" vertical="center" wrapText="1"/>
    </xf>
    <xf numFmtId="0" fontId="16" fillId="10" borderId="21" xfId="9" applyFont="1" applyFill="1" applyBorder="1" applyAlignment="1">
      <alignment horizontal="center" vertical="center" wrapText="1"/>
    </xf>
    <xf numFmtId="0" fontId="8" fillId="8" borderId="49"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50" xfId="0" applyFont="1" applyFill="1" applyBorder="1" applyAlignment="1">
      <alignment horizontal="center" vertical="center"/>
    </xf>
    <xf numFmtId="2" fontId="7" fillId="8" borderId="49" xfId="0" applyNumberFormat="1" applyFont="1" applyFill="1" applyBorder="1" applyAlignment="1">
      <alignment horizontal="left" vertical="center" wrapText="1"/>
    </xf>
    <xf numFmtId="0" fontId="9" fillId="8" borderId="50" xfId="0" applyFont="1" applyFill="1" applyBorder="1" applyAlignment="1">
      <alignment horizontal="left" vertical="center"/>
    </xf>
    <xf numFmtId="0" fontId="3" fillId="8" borderId="5" xfId="0" applyFont="1" applyFill="1" applyBorder="1" applyAlignment="1">
      <alignment horizontal="left"/>
    </xf>
    <xf numFmtId="0" fontId="3" fillId="8" borderId="50" xfId="0" applyFont="1" applyFill="1" applyBorder="1" applyAlignment="1">
      <alignment horizontal="left"/>
    </xf>
    <xf numFmtId="164" fontId="3" fillId="8" borderId="5" xfId="0" applyNumberFormat="1" applyFont="1" applyFill="1" applyBorder="1" applyAlignment="1">
      <alignment horizontal="left"/>
    </xf>
    <xf numFmtId="0" fontId="7" fillId="8" borderId="49" xfId="0" applyFont="1" applyFill="1" applyBorder="1" applyAlignment="1">
      <alignment horizontal="left"/>
    </xf>
    <xf numFmtId="4" fontId="3" fillId="8" borderId="18" xfId="1" applyNumberFormat="1" applyFont="1" applyFill="1" applyBorder="1" applyAlignment="1">
      <alignment horizontal="right" vertical="center" wrapText="1"/>
    </xf>
    <xf numFmtId="4" fontId="3" fillId="8" borderId="18" xfId="1" applyNumberFormat="1" applyFont="1" applyFill="1" applyBorder="1" applyAlignment="1">
      <alignment horizontal="center" vertical="center" wrapText="1"/>
    </xf>
    <xf numFmtId="164" fontId="3" fillId="8" borderId="18" xfId="1" applyNumberFormat="1" applyFont="1" applyFill="1" applyBorder="1" applyAlignment="1">
      <alignment horizontal="right" vertical="center"/>
    </xf>
    <xf numFmtId="0" fontId="39" fillId="0" borderId="54" xfId="1" applyFont="1" applyBorder="1" applyAlignment="1">
      <alignment horizontal="center" vertical="center"/>
    </xf>
    <xf numFmtId="0" fontId="39" fillId="13" borderId="8" xfId="0" applyFont="1" applyFill="1" applyBorder="1" applyAlignment="1">
      <alignment horizontal="center" vertical="center" wrapText="1"/>
    </xf>
    <xf numFmtId="0" fontId="17" fillId="0" borderId="8" xfId="0" applyFont="1" applyBorder="1" applyAlignment="1">
      <alignment horizontal="left" vertical="center" wrapText="1"/>
    </xf>
    <xf numFmtId="0" fontId="17" fillId="0" borderId="8" xfId="0" applyFont="1" applyBorder="1" applyAlignment="1">
      <alignment horizontal="center" vertical="center" wrapText="1"/>
    </xf>
    <xf numFmtId="4" fontId="17" fillId="0" borderId="8" xfId="0" applyNumberFormat="1" applyFont="1" applyBorder="1" applyAlignment="1">
      <alignment horizontal="right" vertical="center" wrapText="1"/>
    </xf>
    <xf numFmtId="173" fontId="17" fillId="0" borderId="8" xfId="0" applyNumberFormat="1" applyFont="1" applyBorder="1" applyAlignment="1">
      <alignment horizontal="right" vertical="center" wrapText="1"/>
    </xf>
    <xf numFmtId="173" fontId="16" fillId="14" borderId="8" xfId="0" applyNumberFormat="1" applyFont="1" applyFill="1" applyBorder="1" applyAlignment="1">
      <alignment horizontal="right" vertical="center" wrapText="1"/>
    </xf>
    <xf numFmtId="173" fontId="16" fillId="15" borderId="8" xfId="0" applyNumberFormat="1" applyFont="1" applyFill="1" applyBorder="1" applyAlignment="1">
      <alignment horizontal="right" vertical="center" wrapText="1"/>
    </xf>
    <xf numFmtId="0" fontId="72" fillId="8" borderId="49" xfId="0" applyFont="1" applyFill="1" applyBorder="1" applyAlignment="1" applyProtection="1">
      <alignment vertical="center" wrapText="1"/>
      <protection locked="0"/>
    </xf>
    <xf numFmtId="0" fontId="72" fillId="8" borderId="5" xfId="0" applyFont="1" applyFill="1" applyBorder="1" applyAlignment="1" applyProtection="1">
      <alignment vertical="center" wrapText="1"/>
      <protection locked="0"/>
    </xf>
    <xf numFmtId="14" fontId="64" fillId="0" borderId="90" xfId="1" applyNumberFormat="1" applyFont="1" applyBorder="1" applyAlignment="1">
      <alignment horizontal="center" vertical="center"/>
    </xf>
    <xf numFmtId="0" fontId="64" fillId="0" borderId="90" xfId="1" applyFont="1" applyBorder="1" applyAlignment="1">
      <alignment horizontal="center" vertical="center"/>
    </xf>
    <xf numFmtId="0" fontId="39" fillId="0" borderId="93" xfId="1" applyFont="1" applyBorder="1" applyAlignment="1">
      <alignment horizontal="center" vertical="center"/>
    </xf>
    <xf numFmtId="0" fontId="64" fillId="0" borderId="94" xfId="1" applyFont="1" applyBorder="1" applyAlignment="1">
      <alignment horizontal="center" vertical="center"/>
    </xf>
    <xf numFmtId="0" fontId="42" fillId="2" borderId="95" xfId="1" applyFont="1" applyFill="1" applyBorder="1" applyAlignment="1">
      <alignment horizontal="left" vertical="top" wrapText="1"/>
    </xf>
    <xf numFmtId="4" fontId="42" fillId="2" borderId="96" xfId="1" applyNumberFormat="1" applyFont="1" applyFill="1" applyBorder="1" applyAlignment="1">
      <alignment horizontal="right" vertical="top" wrapText="1"/>
    </xf>
    <xf numFmtId="4" fontId="42" fillId="2" borderId="97" xfId="1" applyNumberFormat="1" applyFont="1" applyFill="1" applyBorder="1" applyAlignment="1">
      <alignment horizontal="right" vertical="top" wrapText="1"/>
    </xf>
    <xf numFmtId="0" fontId="43" fillId="8" borderId="101" xfId="1" applyFont="1" applyFill="1" applyBorder="1" applyAlignment="1">
      <alignment horizontal="right" vertical="top"/>
    </xf>
    <xf numFmtId="0" fontId="3" fillId="8" borderId="5" xfId="1" applyFont="1" applyFill="1"/>
    <xf numFmtId="4" fontId="43" fillId="8" borderId="5" xfId="1" applyNumberFormat="1" applyFont="1" applyFill="1" applyAlignment="1">
      <alignment horizontal="right" vertical="top"/>
    </xf>
    <xf numFmtId="10" fontId="43" fillId="8" borderId="102" xfId="1" applyNumberFormat="1" applyFont="1" applyFill="1" applyBorder="1" applyAlignment="1">
      <alignment horizontal="center"/>
    </xf>
    <xf numFmtId="0" fontId="73" fillId="10" borderId="8" xfId="0" applyFont="1" applyFill="1" applyBorder="1" applyAlignment="1">
      <alignment horizontal="center" vertical="center" wrapText="1"/>
    </xf>
    <xf numFmtId="0" fontId="75" fillId="0" borderId="8" xfId="0" applyFont="1" applyBorder="1" applyAlignment="1">
      <alignment horizontal="center" vertical="top" wrapText="1"/>
    </xf>
    <xf numFmtId="0" fontId="75" fillId="0" borderId="8" xfId="0" applyFont="1" applyBorder="1" applyAlignment="1">
      <alignment horizontal="justify" vertical="top" wrapText="1"/>
    </xf>
    <xf numFmtId="172" fontId="75" fillId="0" borderId="8" xfId="0" applyNumberFormat="1" applyFont="1" applyBorder="1" applyAlignment="1">
      <alignment horizontal="right" vertical="top" wrapText="1"/>
    </xf>
    <xf numFmtId="173" fontId="75" fillId="0" borderId="8" xfId="0" applyNumberFormat="1" applyFont="1" applyBorder="1" applyAlignment="1">
      <alignment horizontal="right" vertical="top" wrapText="1"/>
    </xf>
    <xf numFmtId="0" fontId="39" fillId="0" borderId="89" xfId="1" applyFont="1" applyBorder="1" applyAlignment="1">
      <alignment vertical="center" wrapText="1"/>
    </xf>
    <xf numFmtId="0" fontId="39" fillId="0" borderId="89" xfId="1" applyFont="1" applyBorder="1" applyAlignment="1">
      <alignment vertical="center"/>
    </xf>
    <xf numFmtId="0" fontId="15" fillId="0" borderId="86" xfId="1" applyFont="1" applyBorder="1" applyAlignment="1">
      <alignment vertical="center"/>
    </xf>
    <xf numFmtId="0" fontId="42" fillId="18" borderId="8" xfId="0" applyFont="1" applyFill="1" applyBorder="1" applyAlignment="1">
      <alignment horizontal="center" vertical="center" wrapText="1"/>
    </xf>
    <xf numFmtId="0" fontId="42" fillId="18" borderId="8" xfId="0" applyFont="1" applyFill="1" applyBorder="1" applyAlignment="1">
      <alignment horizontal="left" vertical="center" wrapText="1"/>
    </xf>
    <xf numFmtId="0" fontId="42" fillId="18" borderId="16" xfId="0" applyFont="1" applyFill="1" applyBorder="1" applyAlignment="1">
      <alignment horizontal="center" vertical="center" wrapText="1"/>
    </xf>
    <xf numFmtId="0" fontId="42" fillId="18" borderId="16" xfId="0" applyFont="1" applyFill="1" applyBorder="1" applyAlignment="1">
      <alignment horizontal="left" vertical="center" wrapText="1"/>
    </xf>
    <xf numFmtId="0" fontId="0" fillId="8" borderId="5" xfId="0" applyFill="1" applyBorder="1" applyAlignment="1" applyProtection="1">
      <alignment wrapText="1"/>
      <protection locked="0"/>
    </xf>
    <xf numFmtId="0" fontId="0" fillId="8" borderId="84" xfId="0" applyFill="1" applyBorder="1" applyAlignment="1" applyProtection="1">
      <alignment wrapText="1"/>
      <protection locked="0"/>
    </xf>
    <xf numFmtId="0" fontId="54" fillId="9" borderId="81" xfId="7" applyFont="1" applyFill="1" applyBorder="1" applyAlignment="1">
      <alignment horizontal="center" vertical="top" wrapText="1"/>
    </xf>
    <xf numFmtId="0" fontId="42" fillId="18" borderId="119" xfId="0" applyFont="1" applyFill="1" applyBorder="1" applyAlignment="1">
      <alignment horizontal="center" vertical="center" wrapText="1"/>
    </xf>
    <xf numFmtId="0" fontId="78" fillId="8" borderId="101" xfId="0" applyFont="1" applyFill="1" applyBorder="1" applyAlignment="1" applyProtection="1">
      <alignment vertical="center" wrapText="1"/>
      <protection locked="0"/>
    </xf>
    <xf numFmtId="0" fontId="78" fillId="8" borderId="5" xfId="0" applyFont="1" applyFill="1" applyBorder="1" applyAlignment="1" applyProtection="1">
      <alignment vertical="center" wrapText="1"/>
      <protection locked="0"/>
    </xf>
    <xf numFmtId="0" fontId="78" fillId="8" borderId="102" xfId="0" applyFont="1" applyFill="1" applyBorder="1" applyAlignment="1" applyProtection="1">
      <alignment vertical="center" wrapText="1"/>
      <protection locked="0"/>
    </xf>
    <xf numFmtId="0" fontId="0" fillId="8" borderId="101" xfId="0" applyFill="1" applyBorder="1"/>
    <xf numFmtId="0" fontId="0" fillId="8" borderId="102" xfId="0" applyFill="1" applyBorder="1"/>
    <xf numFmtId="0" fontId="46" fillId="8" borderId="132" xfId="1" applyFont="1" applyFill="1" applyBorder="1" applyAlignment="1">
      <alignment vertical="center"/>
    </xf>
    <xf numFmtId="0" fontId="46" fillId="8" borderId="134" xfId="1" applyFont="1" applyFill="1" applyBorder="1" applyAlignment="1">
      <alignment vertical="center"/>
    </xf>
    <xf numFmtId="0" fontId="46" fillId="8" borderId="136" xfId="1" applyFont="1" applyFill="1" applyBorder="1" applyAlignment="1">
      <alignment vertical="top"/>
    </xf>
    <xf numFmtId="15" fontId="45" fillId="8" borderId="135" xfId="1" applyNumberFormat="1" applyFont="1" applyFill="1" applyBorder="1" applyAlignment="1">
      <alignment horizontal="left" vertical="center"/>
    </xf>
    <xf numFmtId="0" fontId="46" fillId="8" borderId="128" xfId="1" applyFont="1" applyFill="1" applyBorder="1" applyAlignment="1">
      <alignment vertical="top"/>
    </xf>
    <xf numFmtId="15" fontId="45" fillId="8" borderId="137" xfId="1" applyNumberFormat="1" applyFont="1" applyFill="1" applyBorder="1" applyAlignment="1">
      <alignment horizontal="left" vertical="center"/>
    </xf>
    <xf numFmtId="0" fontId="45" fillId="0" borderId="101" xfId="1" applyFont="1" applyBorder="1"/>
    <xf numFmtId="0" fontId="45" fillId="0" borderId="102" xfId="1" applyFont="1" applyBorder="1"/>
    <xf numFmtId="0" fontId="47" fillId="0" borderId="101" xfId="1" applyFont="1" applyBorder="1" applyAlignment="1">
      <alignment vertical="center"/>
    </xf>
    <xf numFmtId="0" fontId="48" fillId="0" borderId="5" xfId="1" applyFont="1" applyAlignment="1">
      <alignment vertical="center" wrapText="1"/>
    </xf>
    <xf numFmtId="0" fontId="48" fillId="0" borderId="5" xfId="1" applyFont="1" applyAlignment="1">
      <alignment horizontal="left" vertical="center" wrapText="1"/>
    </xf>
    <xf numFmtId="0" fontId="48" fillId="0" borderId="5" xfId="1" applyFont="1" applyAlignment="1">
      <alignment horizontal="center" vertical="center" wrapText="1"/>
    </xf>
    <xf numFmtId="0" fontId="48" fillId="0" borderId="102" xfId="1" applyFont="1" applyBorder="1" applyAlignment="1">
      <alignment horizontal="center" vertical="center" wrapText="1"/>
    </xf>
    <xf numFmtId="0" fontId="49" fillId="0" borderId="5" xfId="1" applyFont="1" applyAlignment="1">
      <alignment vertical="center" wrapText="1"/>
    </xf>
    <xf numFmtId="0" fontId="49" fillId="0" borderId="5" xfId="1" applyFont="1" applyAlignment="1">
      <alignment horizontal="left" vertical="center" wrapText="1"/>
    </xf>
    <xf numFmtId="4" fontId="47" fillId="0" borderId="5" xfId="1" applyNumberFormat="1" applyFont="1" applyAlignment="1">
      <alignment horizontal="center" vertical="center" wrapText="1"/>
    </xf>
    <xf numFmtId="0" fontId="47" fillId="0" borderId="102" xfId="1" applyFont="1" applyBorder="1" applyAlignment="1">
      <alignment vertical="center"/>
    </xf>
    <xf numFmtId="2" fontId="49" fillId="0" borderId="5" xfId="1" applyNumberFormat="1" applyFont="1" applyAlignment="1">
      <alignment vertical="center" wrapText="1"/>
    </xf>
    <xf numFmtId="2" fontId="49" fillId="0" borderId="5" xfId="1" applyNumberFormat="1" applyFont="1" applyAlignment="1">
      <alignment horizontal="left" vertical="center" wrapText="1"/>
    </xf>
    <xf numFmtId="10" fontId="48" fillId="0" borderId="5" xfId="1" applyNumberFormat="1" applyFont="1" applyAlignment="1">
      <alignment horizontal="right" vertical="center" wrapText="1"/>
    </xf>
    <xf numFmtId="4" fontId="50" fillId="0" borderId="5" xfId="1" applyNumberFormat="1" applyFont="1" applyAlignment="1">
      <alignment horizontal="center" vertical="center" wrapText="1"/>
    </xf>
    <xf numFmtId="0" fontId="47" fillId="0" borderId="5" xfId="1" applyFont="1" applyAlignment="1">
      <alignment horizontal="left" vertical="center" wrapText="1"/>
    </xf>
    <xf numFmtId="0" fontId="48" fillId="0" borderId="102" xfId="1" applyFont="1" applyBorder="1" applyAlignment="1">
      <alignment horizontal="left" vertical="center"/>
    </xf>
    <xf numFmtId="0" fontId="48" fillId="0" borderId="101" xfId="1" applyFont="1" applyBorder="1" applyAlignment="1">
      <alignment vertical="center" wrapText="1"/>
    </xf>
    <xf numFmtId="0" fontId="48" fillId="0" borderId="102" xfId="1" applyFont="1" applyBorder="1" applyAlignment="1">
      <alignment vertical="center" wrapText="1"/>
    </xf>
    <xf numFmtId="0" fontId="47" fillId="0" borderId="101" xfId="1" applyFont="1" applyBorder="1" applyAlignment="1">
      <alignment vertical="center" wrapText="1"/>
    </xf>
    <xf numFmtId="2" fontId="47" fillId="0" borderId="5" xfId="1" applyNumberFormat="1" applyFont="1" applyAlignment="1">
      <alignment horizontal="center" vertical="center" wrapText="1"/>
    </xf>
    <xf numFmtId="4" fontId="47" fillId="0" borderId="5" xfId="1" applyNumberFormat="1" applyFont="1" applyAlignment="1">
      <alignment vertical="center" wrapText="1"/>
    </xf>
    <xf numFmtId="0" fontId="47" fillId="0" borderId="102" xfId="1" applyFont="1" applyBorder="1" applyAlignment="1">
      <alignment vertical="center" wrapText="1"/>
    </xf>
    <xf numFmtId="0" fontId="48" fillId="4" borderId="138" xfId="1" applyFont="1" applyFill="1" applyBorder="1" applyAlignment="1">
      <alignment horizontal="center" vertical="center" wrapText="1"/>
    </xf>
    <xf numFmtId="0" fontId="47" fillId="0" borderId="5" xfId="1" applyFont="1" applyAlignment="1">
      <alignment horizontal="center" vertical="center"/>
    </xf>
    <xf numFmtId="4" fontId="48" fillId="4" borderId="139" xfId="1" applyNumberFormat="1" applyFont="1" applyFill="1" applyBorder="1" applyAlignment="1">
      <alignment horizontal="center" vertical="center"/>
    </xf>
    <xf numFmtId="0" fontId="47" fillId="0" borderId="101" xfId="1" applyFont="1" applyBorder="1" applyAlignment="1">
      <alignment horizontal="center" vertical="center" wrapText="1"/>
    </xf>
    <xf numFmtId="0" fontId="47" fillId="0" borderId="5" xfId="1" applyFont="1" applyAlignment="1">
      <alignment horizontal="center" vertical="center" wrapText="1"/>
    </xf>
    <xf numFmtId="49" fontId="47" fillId="0" borderId="5" xfId="1" applyNumberFormat="1" applyFont="1" applyAlignment="1">
      <alignment horizontal="center" vertical="center" wrapText="1"/>
    </xf>
    <xf numFmtId="170" fontId="48" fillId="0" borderId="5" xfId="1" applyNumberFormat="1" applyFont="1" applyAlignment="1">
      <alignment horizontal="center" vertical="center" wrapText="1"/>
    </xf>
    <xf numFmtId="164" fontId="51" fillId="0" borderId="5" xfId="1" applyNumberFormat="1" applyFont="1" applyAlignment="1">
      <alignment horizontal="center" vertical="center" wrapText="1"/>
    </xf>
    <xf numFmtId="170" fontId="48" fillId="0" borderId="102" xfId="1" applyNumberFormat="1" applyFont="1" applyBorder="1" applyAlignment="1">
      <alignment horizontal="center" vertical="center" wrapText="1"/>
    </xf>
    <xf numFmtId="170" fontId="46" fillId="0" borderId="146" xfId="1" applyNumberFormat="1" applyFont="1" applyBorder="1" applyAlignment="1">
      <alignment horizontal="center" vertical="center" wrapText="1"/>
    </xf>
    <xf numFmtId="0" fontId="45" fillId="0" borderId="5" xfId="1" applyFont="1" applyAlignment="1">
      <alignment horizontal="center" vertical="center" wrapText="1"/>
    </xf>
    <xf numFmtId="4" fontId="45" fillId="0" borderId="5" xfId="1" applyNumberFormat="1" applyFont="1" applyAlignment="1">
      <alignment horizontal="left" vertical="center" wrapText="1"/>
    </xf>
    <xf numFmtId="0" fontId="45" fillId="0" borderId="5" xfId="1" applyFont="1" applyAlignment="1">
      <alignment horizontal="left" vertical="center" wrapText="1"/>
    </xf>
    <xf numFmtId="170" fontId="52" fillId="0" borderId="5" xfId="1" applyNumberFormat="1" applyFont="1" applyAlignment="1">
      <alignment horizontal="center" vertical="center" wrapText="1"/>
    </xf>
    <xf numFmtId="170" fontId="46" fillId="0" borderId="102" xfId="1" applyNumberFormat="1" applyFont="1" applyBorder="1" applyAlignment="1">
      <alignment horizontal="center" vertical="center" wrapText="1"/>
    </xf>
    <xf numFmtId="0" fontId="12" fillId="3" borderId="83" xfId="1" applyFont="1" applyFill="1" applyBorder="1" applyAlignment="1">
      <alignment horizontal="center" vertical="top" wrapText="1"/>
    </xf>
    <xf numFmtId="0" fontId="12" fillId="3" borderId="84" xfId="1" applyFont="1" applyFill="1" applyBorder="1" applyAlignment="1">
      <alignment horizontal="center" vertical="top" wrapText="1"/>
    </xf>
    <xf numFmtId="0" fontId="12" fillId="3" borderId="85" xfId="1" applyFont="1" applyFill="1" applyBorder="1" applyAlignment="1">
      <alignment horizontal="center" vertical="top" wrapText="1"/>
    </xf>
    <xf numFmtId="0" fontId="16" fillId="10" borderId="147" xfId="9" applyFont="1" applyFill="1" applyBorder="1" applyAlignment="1">
      <alignment horizontal="center" vertical="center" wrapText="1"/>
    </xf>
    <xf numFmtId="0" fontId="16" fillId="10" borderId="122" xfId="9" applyFont="1" applyFill="1" applyBorder="1" applyAlignment="1">
      <alignment horizontal="center" vertical="center" wrapText="1"/>
    </xf>
    <xf numFmtId="0" fontId="81" fillId="0" borderId="8" xfId="0" applyFont="1" applyBorder="1" applyAlignment="1">
      <alignment horizontal="center" vertical="center" wrapText="1"/>
    </xf>
    <xf numFmtId="0" fontId="13" fillId="0" borderId="8" xfId="0" applyFont="1" applyBorder="1" applyAlignment="1">
      <alignment horizontal="left" wrapText="1"/>
    </xf>
    <xf numFmtId="0" fontId="81" fillId="16" borderId="8" xfId="0" applyFont="1" applyFill="1" applyBorder="1" applyAlignment="1">
      <alignment horizontal="center" vertical="center" wrapText="1"/>
    </xf>
    <xf numFmtId="0" fontId="81" fillId="16" borderId="8" xfId="0" applyFont="1" applyFill="1" applyBorder="1" applyAlignment="1">
      <alignment horizontal="left" vertical="center" wrapText="1"/>
    </xf>
    <xf numFmtId="10" fontId="83" fillId="16" borderId="8" xfId="0" applyNumberFormat="1" applyFont="1" applyFill="1" applyBorder="1" applyAlignment="1" applyProtection="1">
      <alignment horizontal="center" vertical="center" shrinkToFit="1"/>
      <protection locked="0"/>
    </xf>
    <xf numFmtId="0" fontId="85" fillId="0" borderId="8" xfId="0" applyFont="1" applyBorder="1" applyAlignment="1">
      <alignment horizontal="center" vertical="center" wrapText="1"/>
    </xf>
    <xf numFmtId="10" fontId="84" fillId="0" borderId="8" xfId="0" applyNumberFormat="1" applyFont="1" applyBorder="1" applyAlignment="1">
      <alignment horizontal="center" vertical="center" shrinkToFit="1"/>
    </xf>
    <xf numFmtId="0" fontId="81" fillId="0" borderId="120" xfId="0" applyFont="1" applyBorder="1" applyAlignment="1">
      <alignment horizontal="center" vertical="center" wrapText="1"/>
    </xf>
    <xf numFmtId="0" fontId="13" fillId="0" borderId="120" xfId="0" applyFont="1" applyBorder="1" applyAlignment="1">
      <alignment horizontal="left" wrapText="1"/>
    </xf>
    <xf numFmtId="0" fontId="81" fillId="16" borderId="119" xfId="0" applyFont="1" applyFill="1" applyBorder="1" applyAlignment="1">
      <alignment horizontal="center" vertical="center" wrapText="1"/>
    </xf>
    <xf numFmtId="10" fontId="83" fillId="16" borderId="120" xfId="0" applyNumberFormat="1" applyFont="1" applyFill="1" applyBorder="1" applyAlignment="1" applyProtection="1">
      <alignment horizontal="center" vertical="center" shrinkToFit="1"/>
      <protection locked="0"/>
    </xf>
    <xf numFmtId="0" fontId="85" fillId="0" borderId="119" xfId="0" applyFont="1" applyBorder="1" applyAlignment="1">
      <alignment horizontal="center" vertical="center" wrapText="1"/>
    </xf>
    <xf numFmtId="10" fontId="84" fillId="0" borderId="120" xfId="0" applyNumberFormat="1" applyFont="1" applyBorder="1" applyAlignment="1">
      <alignment horizontal="center" vertical="center" shrinkToFit="1"/>
    </xf>
    <xf numFmtId="0" fontId="81" fillId="0" borderId="119" xfId="0" applyFont="1" applyBorder="1" applyAlignment="1">
      <alignment horizontal="center" vertical="center" wrapText="1"/>
    </xf>
    <xf numFmtId="0" fontId="81" fillId="0" borderId="8" xfId="0" applyFont="1" applyBorder="1" applyAlignment="1">
      <alignment horizontal="left" vertical="center" wrapText="1"/>
    </xf>
    <xf numFmtId="10" fontId="83" fillId="0" borderId="8" xfId="0" applyNumberFormat="1" applyFont="1" applyBorder="1" applyAlignment="1" applyProtection="1">
      <alignment horizontal="center" vertical="center" shrinkToFit="1"/>
      <protection locked="0"/>
    </xf>
    <xf numFmtId="10" fontId="83" fillId="0" borderId="120" xfId="0" applyNumberFormat="1" applyFont="1" applyBorder="1" applyAlignment="1" applyProtection="1">
      <alignment horizontal="center" vertical="center" shrinkToFit="1"/>
      <protection locked="0"/>
    </xf>
    <xf numFmtId="10" fontId="84" fillId="16" borderId="8" xfId="0" applyNumberFormat="1" applyFont="1" applyFill="1" applyBorder="1" applyAlignment="1">
      <alignment horizontal="center" vertical="center" shrinkToFit="1"/>
    </xf>
    <xf numFmtId="10" fontId="84" fillId="16" borderId="120" xfId="0" applyNumberFormat="1" applyFont="1" applyFill="1" applyBorder="1" applyAlignment="1">
      <alignment horizontal="center" vertical="center" shrinkToFit="1"/>
    </xf>
    <xf numFmtId="0" fontId="81" fillId="0" borderId="120" xfId="0" applyFont="1" applyBorder="1" applyAlignment="1" applyProtection="1">
      <alignment horizontal="center" vertical="center" wrapText="1"/>
      <protection locked="0"/>
    </xf>
    <xf numFmtId="0" fontId="81" fillId="16" borderId="120" xfId="0" applyFont="1" applyFill="1" applyBorder="1" applyAlignment="1" applyProtection="1">
      <alignment horizontal="center" vertical="center" wrapText="1"/>
      <protection locked="0"/>
    </xf>
    <xf numFmtId="0" fontId="85" fillId="16" borderId="119" xfId="0" applyFont="1" applyFill="1" applyBorder="1" applyAlignment="1">
      <alignment horizontal="center" vertical="center" wrapText="1"/>
    </xf>
    <xf numFmtId="0" fontId="85" fillId="16" borderId="8" xfId="0" applyFont="1" applyFill="1" applyBorder="1" applyAlignment="1">
      <alignment horizontal="center" vertical="center" wrapText="1"/>
    </xf>
    <xf numFmtId="10" fontId="11" fillId="20" borderId="126" xfId="0" applyNumberFormat="1" applyFont="1" applyFill="1" applyBorder="1" applyAlignment="1">
      <alignment horizontal="center" vertical="center" wrapText="1"/>
    </xf>
    <xf numFmtId="10" fontId="11" fillId="20" borderId="127" xfId="0" applyNumberFormat="1" applyFont="1" applyFill="1" applyBorder="1" applyAlignment="1">
      <alignment horizontal="center" vertical="center" wrapText="1"/>
    </xf>
    <xf numFmtId="164" fontId="40" fillId="0" borderId="5" xfId="1" applyNumberFormat="1" applyFont="1"/>
    <xf numFmtId="0" fontId="13" fillId="0" borderId="5" xfId="1" applyFont="1"/>
    <xf numFmtId="1" fontId="11" fillId="0" borderId="5" xfId="1" applyNumberFormat="1" applyFont="1"/>
    <xf numFmtId="4" fontId="3" fillId="8" borderId="49" xfId="1" applyNumberFormat="1" applyFont="1" applyFill="1" applyBorder="1"/>
    <xf numFmtId="0" fontId="3" fillId="8" borderId="5" xfId="1" applyFont="1" applyFill="1" applyAlignment="1">
      <alignment wrapText="1"/>
    </xf>
    <xf numFmtId="0" fontId="3" fillId="8" borderId="5" xfId="1" applyFont="1" applyFill="1" applyAlignment="1">
      <alignment horizontal="right" wrapText="1"/>
    </xf>
    <xf numFmtId="10" fontId="3" fillId="8" borderId="50" xfId="1" applyNumberFormat="1" applyFont="1" applyFill="1" applyBorder="1" applyAlignment="1">
      <alignment wrapText="1"/>
    </xf>
    <xf numFmtId="4" fontId="13" fillId="8" borderId="49" xfId="1" applyNumberFormat="1" applyFont="1" applyFill="1" applyBorder="1"/>
    <xf numFmtId="0" fontId="13" fillId="8" borderId="5" xfId="1" applyFont="1" applyFill="1" applyAlignment="1">
      <alignment wrapText="1"/>
    </xf>
    <xf numFmtId="0" fontId="13" fillId="8" borderId="5" xfId="1" applyFont="1" applyFill="1" applyAlignment="1">
      <alignment horizontal="right" wrapText="1"/>
    </xf>
    <xf numFmtId="10" fontId="13" fillId="8" borderId="50" xfId="1" applyNumberFormat="1" applyFont="1" applyFill="1" applyBorder="1" applyAlignment="1">
      <alignment wrapText="1"/>
    </xf>
    <xf numFmtId="0" fontId="13" fillId="8" borderId="5" xfId="1" applyFont="1" applyFill="1" applyAlignment="1">
      <alignment horizontal="center"/>
    </xf>
    <xf numFmtId="0" fontId="4" fillId="0" borderId="123" xfId="0" applyFont="1" applyBorder="1" applyAlignment="1">
      <alignment horizontal="left" vertical="top" wrapText="1"/>
    </xf>
    <xf numFmtId="0" fontId="6" fillId="0" borderId="119" xfId="0" applyFont="1" applyBorder="1" applyAlignment="1">
      <alignment horizontal="center" vertical="top" wrapText="1"/>
    </xf>
    <xf numFmtId="0" fontId="6" fillId="0" borderId="120" xfId="0" applyFont="1" applyBorder="1" applyAlignment="1">
      <alignment horizontal="left" vertical="top" wrapText="1"/>
    </xf>
    <xf numFmtId="1" fontId="28" fillId="0" borderId="119" xfId="0" applyNumberFormat="1" applyFont="1" applyBorder="1" applyAlignment="1">
      <alignment horizontal="center" vertical="top" shrinkToFit="1"/>
    </xf>
    <xf numFmtId="166" fontId="29" fillId="0" borderId="120" xfId="0" applyNumberFormat="1" applyFont="1" applyBorder="1" applyAlignment="1">
      <alignment horizontal="right" vertical="top" wrapText="1"/>
    </xf>
    <xf numFmtId="1" fontId="6" fillId="0" borderId="119" xfId="0" applyNumberFormat="1" applyFont="1" applyBorder="1" applyAlignment="1">
      <alignment horizontal="center" vertical="top" shrinkToFit="1"/>
    </xf>
    <xf numFmtId="0" fontId="61" fillId="8" borderId="5" xfId="0" applyFont="1" applyFill="1" applyBorder="1"/>
    <xf numFmtId="0" fontId="61" fillId="8" borderId="50" xfId="0" applyFont="1" applyFill="1" applyBorder="1"/>
    <xf numFmtId="0" fontId="87" fillId="0" borderId="8" xfId="0" applyFont="1" applyBorder="1" applyAlignment="1">
      <alignment horizontal="left" vertical="center" wrapText="1"/>
    </xf>
    <xf numFmtId="0" fontId="88" fillId="0" borderId="8" xfId="0" applyFont="1" applyBorder="1" applyAlignment="1">
      <alignment horizontal="left" vertical="center" wrapText="1"/>
    </xf>
    <xf numFmtId="0" fontId="88" fillId="0" borderId="8" xfId="0" applyFont="1" applyBorder="1" applyAlignment="1">
      <alignment horizontal="center" vertical="center" wrapText="1"/>
    </xf>
    <xf numFmtId="4" fontId="88" fillId="0" borderId="8" xfId="0" applyNumberFormat="1" applyFont="1" applyBorder="1" applyAlignment="1">
      <alignment horizontal="right" vertical="center" wrapText="1"/>
    </xf>
    <xf numFmtId="173" fontId="88" fillId="0" borderId="8" xfId="0" applyNumberFormat="1" applyFont="1" applyBorder="1" applyAlignment="1">
      <alignment horizontal="right" vertical="center" wrapText="1"/>
    </xf>
    <xf numFmtId="0" fontId="33" fillId="0" borderId="0" xfId="0" applyFont="1"/>
    <xf numFmtId="4" fontId="89" fillId="0" borderId="8" xfId="0" applyNumberFormat="1" applyFont="1" applyBorder="1" applyAlignment="1">
      <alignment horizontal="right" vertical="center" wrapText="1"/>
    </xf>
    <xf numFmtId="4" fontId="90" fillId="0" borderId="8" xfId="0" applyNumberFormat="1" applyFont="1" applyBorder="1" applyAlignment="1">
      <alignment horizontal="right" vertical="center" wrapText="1"/>
    </xf>
    <xf numFmtId="0" fontId="91" fillId="8" borderId="5" xfId="1" applyFont="1" applyFill="1" applyAlignment="1">
      <alignment wrapText="1"/>
    </xf>
    <xf numFmtId="0" fontId="91" fillId="8" borderId="50" xfId="1" applyFont="1" applyFill="1" applyBorder="1" applyAlignment="1">
      <alignment wrapText="1"/>
    </xf>
    <xf numFmtId="0" fontId="22" fillId="8" borderId="5" xfId="1" applyFont="1" applyFill="1" applyAlignment="1">
      <alignment horizontal="right" wrapText="1"/>
    </xf>
    <xf numFmtId="0" fontId="23" fillId="8" borderId="49" xfId="1" applyFont="1" applyFill="1" applyBorder="1" applyAlignment="1">
      <alignment horizontal="center" wrapText="1"/>
    </xf>
    <xf numFmtId="0" fontId="23" fillId="8" borderId="5" xfId="1" applyFont="1" applyFill="1" applyAlignment="1">
      <alignment horizontal="center" wrapText="1"/>
    </xf>
    <xf numFmtId="0" fontId="23" fillId="8" borderId="50" xfId="1" applyFont="1" applyFill="1" applyBorder="1" applyAlignment="1">
      <alignment horizontal="center" wrapText="1"/>
    </xf>
    <xf numFmtId="0" fontId="24" fillId="8" borderId="49" xfId="1" applyFont="1" applyFill="1" applyBorder="1"/>
    <xf numFmtId="4" fontId="24" fillId="8" borderId="5" xfId="1" applyNumberFormat="1" applyFont="1" applyFill="1" applyAlignment="1">
      <alignment horizontal="center" vertical="center"/>
    </xf>
    <xf numFmtId="0" fontId="24" fillId="8" borderId="5" xfId="1" applyFont="1" applyFill="1" applyAlignment="1">
      <alignment horizontal="center" vertical="center"/>
    </xf>
    <xf numFmtId="9" fontId="24" fillId="8" borderId="5" xfId="1" applyNumberFormat="1" applyFont="1" applyFill="1" applyAlignment="1">
      <alignment horizontal="center" vertical="center"/>
    </xf>
    <xf numFmtId="0" fontId="91" fillId="8" borderId="5" xfId="1" applyFont="1" applyFill="1" applyAlignment="1">
      <alignment horizontal="right" wrapText="1"/>
    </xf>
    <xf numFmtId="10" fontId="91" fillId="8" borderId="50" xfId="1" applyNumberFormat="1" applyFont="1" applyFill="1" applyBorder="1" applyAlignment="1">
      <alignment wrapText="1"/>
    </xf>
    <xf numFmtId="173" fontId="42" fillId="0" borderId="5" xfId="0" applyNumberFormat="1" applyFont="1" applyBorder="1" applyAlignment="1">
      <alignment horizontal="right" vertical="center" wrapText="1"/>
    </xf>
    <xf numFmtId="173" fontId="40" fillId="0" borderId="5" xfId="0" applyNumberFormat="1" applyFont="1" applyBorder="1" applyAlignment="1">
      <alignment horizontal="right" vertical="center" wrapText="1"/>
    </xf>
    <xf numFmtId="0" fontId="63" fillId="0" borderId="0" xfId="0" applyFont="1"/>
    <xf numFmtId="0" fontId="95" fillId="0" borderId="0" xfId="0" applyFont="1"/>
    <xf numFmtId="0" fontId="40" fillId="17" borderId="5" xfId="0" applyFont="1" applyFill="1" applyBorder="1" applyAlignment="1">
      <alignment horizontal="center" vertical="center" wrapText="1"/>
    </xf>
    <xf numFmtId="0" fontId="40" fillId="17" borderId="5" xfId="0" applyFont="1" applyFill="1" applyBorder="1" applyAlignment="1">
      <alignment horizontal="left" vertical="center" wrapText="1"/>
    </xf>
    <xf numFmtId="4" fontId="40" fillId="17" borderId="5" xfId="0" applyNumberFormat="1" applyFont="1" applyFill="1" applyBorder="1" applyAlignment="1">
      <alignment horizontal="right" vertical="center" wrapText="1"/>
    </xf>
    <xf numFmtId="173" fontId="40" fillId="17" borderId="5" xfId="0" applyNumberFormat="1" applyFont="1" applyFill="1" applyBorder="1" applyAlignment="1">
      <alignment horizontal="right" vertical="center" wrapText="1"/>
    </xf>
    <xf numFmtId="4" fontId="40" fillId="17" borderId="5" xfId="0" applyNumberFormat="1" applyFont="1" applyFill="1" applyBorder="1" applyAlignment="1">
      <alignment horizontal="center" vertical="center" wrapText="1"/>
    </xf>
    <xf numFmtId="0" fontId="40" fillId="16" borderId="5" xfId="0" applyFont="1" applyFill="1" applyBorder="1" applyAlignment="1">
      <alignment horizontal="center" vertical="center" wrapText="1"/>
    </xf>
    <xf numFmtId="0" fontId="40" fillId="16" borderId="5" xfId="0" applyFont="1" applyFill="1" applyBorder="1" applyAlignment="1">
      <alignment horizontal="left" vertical="center" wrapText="1"/>
    </xf>
    <xf numFmtId="4" fontId="40" fillId="16" borderId="5" xfId="0" applyNumberFormat="1" applyFont="1" applyFill="1" applyBorder="1" applyAlignment="1">
      <alignment horizontal="right" vertical="center" wrapText="1"/>
    </xf>
    <xf numFmtId="173" fontId="40" fillId="16" borderId="5" xfId="0" applyNumberFormat="1" applyFont="1" applyFill="1" applyBorder="1" applyAlignment="1">
      <alignment horizontal="right" vertical="center" wrapText="1"/>
    </xf>
    <xf numFmtId="4" fontId="40" fillId="16" borderId="5" xfId="0" applyNumberFormat="1" applyFont="1" applyFill="1" applyBorder="1" applyAlignment="1">
      <alignment horizontal="center" vertical="center" wrapText="1"/>
    </xf>
    <xf numFmtId="0" fontId="40" fillId="11" borderId="5" xfId="0" applyFont="1" applyFill="1" applyBorder="1" applyAlignment="1">
      <alignment horizontal="center" vertical="center" wrapText="1"/>
    </xf>
    <xf numFmtId="0" fontId="40" fillId="11" borderId="5" xfId="0" applyFont="1" applyFill="1" applyBorder="1" applyAlignment="1">
      <alignment horizontal="left" vertical="center" wrapText="1"/>
    </xf>
    <xf numFmtId="4" fontId="40" fillId="11" borderId="5" xfId="0" applyNumberFormat="1" applyFont="1" applyFill="1" applyBorder="1" applyAlignment="1">
      <alignment horizontal="right" vertical="center" wrapText="1"/>
    </xf>
    <xf numFmtId="173" fontId="40" fillId="11" borderId="5" xfId="0" applyNumberFormat="1" applyFont="1" applyFill="1" applyBorder="1" applyAlignment="1">
      <alignment horizontal="right" vertical="center" wrapText="1"/>
    </xf>
    <xf numFmtId="4" fontId="40" fillId="11" borderId="5" xfId="0" applyNumberFormat="1" applyFont="1" applyFill="1" applyBorder="1" applyAlignment="1">
      <alignment horizontal="center" vertical="center" wrapText="1"/>
    </xf>
    <xf numFmtId="0" fontId="40" fillId="21" borderId="54" xfId="0" applyFont="1" applyFill="1" applyBorder="1" applyAlignment="1">
      <alignment horizontal="center" vertical="center" wrapText="1"/>
    </xf>
    <xf numFmtId="0" fontId="40" fillId="22" borderId="54" xfId="0" applyFont="1" applyFill="1" applyBorder="1" applyAlignment="1">
      <alignment horizontal="center" vertical="center" wrapText="1"/>
    </xf>
    <xf numFmtId="0" fontId="40" fillId="23" borderId="54" xfId="0" applyFont="1" applyFill="1" applyBorder="1" applyAlignment="1">
      <alignment horizontal="center" vertical="center" wrapText="1"/>
    </xf>
    <xf numFmtId="0" fontId="42" fillId="18" borderId="77" xfId="0" applyFont="1" applyFill="1" applyBorder="1" applyAlignment="1">
      <alignment horizontal="center" vertical="center" wrapText="1"/>
    </xf>
    <xf numFmtId="0" fontId="42" fillId="18" borderId="157" xfId="0" applyFont="1" applyFill="1" applyBorder="1" applyAlignment="1">
      <alignment horizontal="center" vertical="center" wrapText="1"/>
    </xf>
    <xf numFmtId="0" fontId="40" fillId="17" borderId="49" xfId="0" applyFont="1" applyFill="1" applyBorder="1" applyAlignment="1">
      <alignment horizontal="center" vertical="center" wrapText="1"/>
    </xf>
    <xf numFmtId="0" fontId="40" fillId="21" borderId="158" xfId="0" applyFont="1" applyFill="1" applyBorder="1" applyAlignment="1">
      <alignment horizontal="center" vertical="center" wrapText="1"/>
    </xf>
    <xf numFmtId="0" fontId="40" fillId="16" borderId="49" xfId="0" applyFont="1" applyFill="1" applyBorder="1" applyAlignment="1">
      <alignment horizontal="center" vertical="center" wrapText="1"/>
    </xf>
    <xf numFmtId="0" fontId="40" fillId="22" borderId="158" xfId="0" applyFont="1" applyFill="1" applyBorder="1" applyAlignment="1">
      <alignment horizontal="center" vertical="center" wrapText="1"/>
    </xf>
    <xf numFmtId="0" fontId="40" fillId="11" borderId="49" xfId="0" applyFont="1" applyFill="1" applyBorder="1" applyAlignment="1">
      <alignment horizontal="center" vertical="center" wrapText="1"/>
    </xf>
    <xf numFmtId="0" fontId="40" fillId="23" borderId="158" xfId="0" applyFont="1" applyFill="1" applyBorder="1" applyAlignment="1">
      <alignment horizontal="center" vertical="center" wrapText="1"/>
    </xf>
    <xf numFmtId="0" fontId="0" fillId="8" borderId="49" xfId="0" applyFill="1" applyBorder="1" applyAlignment="1" applyProtection="1">
      <alignment wrapText="1"/>
      <protection locked="0"/>
    </xf>
    <xf numFmtId="0" fontId="0" fillId="8" borderId="50" xfId="0" applyFill="1" applyBorder="1" applyAlignment="1" applyProtection="1">
      <alignment wrapText="1"/>
      <protection locked="0"/>
    </xf>
    <xf numFmtId="0" fontId="0" fillId="8" borderId="155" xfId="0" applyFill="1" applyBorder="1" applyAlignment="1" applyProtection="1">
      <alignment wrapText="1"/>
      <protection locked="0"/>
    </xf>
    <xf numFmtId="176" fontId="40" fillId="11" borderId="5" xfId="0" applyNumberFormat="1" applyFont="1" applyFill="1" applyBorder="1" applyAlignment="1">
      <alignment horizontal="right" vertical="center" wrapText="1"/>
    </xf>
    <xf numFmtId="177" fontId="40" fillId="11" borderId="5" xfId="0" applyNumberFormat="1" applyFont="1" applyFill="1" applyBorder="1" applyAlignment="1">
      <alignment horizontal="right" vertical="center" wrapText="1"/>
    </xf>
    <xf numFmtId="178" fontId="40" fillId="11" borderId="5" xfId="0" applyNumberFormat="1" applyFont="1" applyFill="1" applyBorder="1" applyAlignment="1">
      <alignment horizontal="right" vertical="center" wrapText="1"/>
    </xf>
    <xf numFmtId="179" fontId="40" fillId="11" borderId="5" xfId="0" applyNumberFormat="1" applyFont="1" applyFill="1" applyBorder="1" applyAlignment="1">
      <alignment horizontal="right" vertical="center" wrapText="1"/>
    </xf>
    <xf numFmtId="180" fontId="40" fillId="11" borderId="5" xfId="0" applyNumberFormat="1" applyFont="1" applyFill="1" applyBorder="1" applyAlignment="1">
      <alignment horizontal="right" vertical="center" wrapText="1"/>
    </xf>
    <xf numFmtId="181" fontId="40" fillId="11" borderId="5" xfId="0" applyNumberFormat="1" applyFont="1" applyFill="1" applyBorder="1" applyAlignment="1">
      <alignment horizontal="right" vertical="center" wrapText="1"/>
    </xf>
    <xf numFmtId="182" fontId="40" fillId="11" borderId="5" xfId="0" applyNumberFormat="1" applyFont="1" applyFill="1" applyBorder="1" applyAlignment="1">
      <alignment horizontal="right" vertical="center" wrapText="1"/>
    </xf>
    <xf numFmtId="183" fontId="40" fillId="11" borderId="5" xfId="0" applyNumberFormat="1" applyFont="1" applyFill="1" applyBorder="1" applyAlignment="1">
      <alignment horizontal="right" vertical="center" wrapText="1"/>
    </xf>
    <xf numFmtId="184" fontId="40" fillId="11" borderId="5" xfId="0" applyNumberFormat="1" applyFont="1" applyFill="1" applyBorder="1" applyAlignment="1">
      <alignment horizontal="right" vertical="center" wrapText="1"/>
    </xf>
    <xf numFmtId="185" fontId="40" fillId="11" borderId="5" xfId="0" applyNumberFormat="1" applyFont="1" applyFill="1" applyBorder="1" applyAlignment="1">
      <alignment horizontal="right" vertical="center" wrapText="1"/>
    </xf>
    <xf numFmtId="0" fontId="42" fillId="18" borderId="122" xfId="0" applyFont="1" applyFill="1" applyBorder="1" applyAlignment="1">
      <alignment horizontal="center" vertical="center" wrapText="1"/>
    </xf>
    <xf numFmtId="4" fontId="3" fillId="8" borderId="5" xfId="1" applyNumberFormat="1" applyFont="1" applyFill="1" applyBorder="1"/>
    <xf numFmtId="0" fontId="96" fillId="17" borderId="19" xfId="0" applyFont="1" applyFill="1" applyBorder="1" applyAlignment="1" applyProtection="1">
      <alignment wrapText="1"/>
      <protection locked="0"/>
    </xf>
    <xf numFmtId="1" fontId="3" fillId="8" borderId="49" xfId="1" applyNumberFormat="1" applyFont="1" applyFill="1" applyBorder="1" applyAlignment="1">
      <alignment horizontal="right" wrapText="1"/>
    </xf>
    <xf numFmtId="4" fontId="12" fillId="8" borderId="5" xfId="1" applyNumberFormat="1" applyFont="1" applyFill="1" applyBorder="1"/>
    <xf numFmtId="0" fontId="3" fillId="8" borderId="5" xfId="1" applyFont="1" applyFill="1" applyBorder="1" applyAlignment="1">
      <alignment horizontal="center" vertical="center"/>
    </xf>
    <xf numFmtId="2" fontId="3" fillId="8" borderId="5" xfId="1" applyNumberFormat="1" applyFont="1" applyFill="1" applyBorder="1" applyAlignment="1">
      <alignment horizontal="center" vertical="center"/>
    </xf>
    <xf numFmtId="2" fontId="3" fillId="8" borderId="5" xfId="1" applyNumberFormat="1" applyFont="1" applyFill="1" applyBorder="1" applyAlignment="1">
      <alignment horizontal="right" vertical="center"/>
    </xf>
    <xf numFmtId="1" fontId="3" fillId="8" borderId="49" xfId="1" applyNumberFormat="1" applyFont="1" applyFill="1" applyBorder="1" applyAlignment="1">
      <alignment horizontal="right" vertical="center" wrapText="1"/>
    </xf>
    <xf numFmtId="4" fontId="12" fillId="8" borderId="5" xfId="1" applyNumberFormat="1" applyFont="1" applyFill="1" applyBorder="1" applyAlignment="1">
      <alignment horizontal="left" vertical="center"/>
    </xf>
    <xf numFmtId="4" fontId="3" fillId="8" borderId="5" xfId="1" applyNumberFormat="1" applyFont="1" applyFill="1" applyBorder="1" applyAlignment="1">
      <alignment horizontal="center" vertical="center" wrapText="1"/>
    </xf>
    <xf numFmtId="2" fontId="3" fillId="8" borderId="5" xfId="1" applyNumberFormat="1" applyFont="1" applyFill="1" applyBorder="1" applyAlignment="1">
      <alignment horizontal="center" vertical="center" wrapText="1"/>
    </xf>
    <xf numFmtId="2" fontId="12" fillId="8" borderId="5" xfId="1" applyNumberFormat="1" applyFont="1" applyFill="1" applyBorder="1" applyAlignment="1">
      <alignment horizontal="center" vertical="center" wrapText="1"/>
    </xf>
    <xf numFmtId="2" fontId="3" fillId="8" borderId="5" xfId="1" applyNumberFormat="1" applyFont="1" applyFill="1" applyBorder="1" applyAlignment="1">
      <alignment horizontal="right" vertical="center" wrapText="1"/>
    </xf>
    <xf numFmtId="0" fontId="95" fillId="17" borderId="73" xfId="0" applyFont="1" applyFill="1" applyBorder="1" applyAlignment="1" applyProtection="1">
      <alignment wrapText="1"/>
      <protection locked="0"/>
    </xf>
    <xf numFmtId="175" fontId="80" fillId="0" borderId="54" xfId="0" applyNumberFormat="1" applyFont="1" applyBorder="1" applyAlignment="1">
      <alignment horizontal="right" vertical="center" wrapText="1"/>
    </xf>
    <xf numFmtId="44" fontId="80" fillId="16" borderId="54" xfId="11" applyFont="1" applyFill="1" applyBorder="1" applyAlignment="1">
      <alignment horizontal="right" vertical="center" wrapText="1"/>
    </xf>
    <xf numFmtId="0" fontId="95" fillId="0" borderId="54" xfId="0" applyFont="1" applyBorder="1" applyAlignment="1" applyProtection="1">
      <alignment wrapText="1"/>
      <protection locked="0"/>
    </xf>
    <xf numFmtId="44" fontId="95" fillId="16" borderId="54" xfId="11" applyFont="1" applyFill="1" applyBorder="1" applyAlignment="1" applyProtection="1">
      <alignment wrapText="1"/>
      <protection locked="0"/>
    </xf>
    <xf numFmtId="173" fontId="73" fillId="17" borderId="54" xfId="0" applyNumberFormat="1" applyFont="1" applyFill="1" applyBorder="1" applyAlignment="1">
      <alignment horizontal="right" vertical="center" wrapText="1"/>
    </xf>
    <xf numFmtId="4" fontId="43" fillId="8" borderId="49" xfId="1" applyNumberFormat="1" applyFont="1" applyFill="1" applyBorder="1" applyAlignment="1">
      <alignment horizontal="center" vertical="center" wrapText="1"/>
    </xf>
    <xf numFmtId="4" fontId="3" fillId="8" borderId="5" xfId="1" applyNumberFormat="1" applyFont="1" applyFill="1" applyBorder="1" applyAlignment="1">
      <alignment horizontal="right" vertical="center" wrapText="1"/>
    </xf>
    <xf numFmtId="0" fontId="79" fillId="19" borderId="161" xfId="0" applyFont="1" applyFill="1" applyBorder="1" applyAlignment="1">
      <alignment horizontal="center" vertical="center" wrapText="1"/>
    </xf>
    <xf numFmtId="0" fontId="79" fillId="19" borderId="162" xfId="0" applyFont="1" applyFill="1" applyBorder="1" applyAlignment="1">
      <alignment horizontal="center" vertical="center" wrapText="1"/>
    </xf>
    <xf numFmtId="0" fontId="79" fillId="19" borderId="163" xfId="0" applyFont="1" applyFill="1" applyBorder="1" applyAlignment="1">
      <alignment horizontal="center" vertical="center" wrapText="1"/>
    </xf>
    <xf numFmtId="0" fontId="79" fillId="19" borderId="164" xfId="0" applyFont="1" applyFill="1" applyBorder="1" applyAlignment="1">
      <alignment horizontal="center" vertical="center" wrapText="1"/>
    </xf>
    <xf numFmtId="175" fontId="73" fillId="0" borderId="158" xfId="0" applyNumberFormat="1" applyFont="1" applyBorder="1" applyAlignment="1">
      <alignment horizontal="right" vertical="center" wrapText="1"/>
    </xf>
    <xf numFmtId="44" fontId="73" fillId="16" borderId="158" xfId="11" applyFont="1" applyFill="1" applyBorder="1" applyAlignment="1">
      <alignment horizontal="right" vertical="center" wrapText="1"/>
    </xf>
    <xf numFmtId="173" fontId="73" fillId="16" borderId="158" xfId="0" applyNumberFormat="1" applyFont="1" applyFill="1" applyBorder="1" applyAlignment="1">
      <alignment horizontal="right" vertical="center" wrapText="1"/>
    </xf>
    <xf numFmtId="0" fontId="95" fillId="17" borderId="51" xfId="0" applyFont="1" applyFill="1" applyBorder="1" applyAlignment="1" applyProtection="1">
      <alignment wrapText="1"/>
      <protection locked="0"/>
    </xf>
    <xf numFmtId="0" fontId="96" fillId="17" borderId="52" xfId="0" applyFont="1" applyFill="1" applyBorder="1" applyAlignment="1" applyProtection="1">
      <alignment wrapText="1"/>
      <protection locked="0"/>
    </xf>
    <xf numFmtId="173" fontId="73" fillId="17" borderId="166" xfId="0" applyNumberFormat="1" applyFont="1" applyFill="1" applyBorder="1" applyAlignment="1">
      <alignment horizontal="right" vertical="center" wrapText="1"/>
    </xf>
    <xf numFmtId="1" fontId="3" fillId="8" borderId="49" xfId="1" applyNumberFormat="1" applyFont="1" applyFill="1" applyBorder="1" applyAlignment="1">
      <alignment horizontal="left" vertical="center" wrapText="1"/>
    </xf>
    <xf numFmtId="0" fontId="3" fillId="8" borderId="5" xfId="1" applyFont="1" applyFill="1" applyBorder="1" applyAlignment="1">
      <alignment horizontal="right"/>
    </xf>
    <xf numFmtId="168" fontId="66" fillId="8" borderId="50" xfId="1" applyNumberFormat="1" applyFont="1" applyFill="1" applyBorder="1" applyAlignment="1">
      <alignment horizontal="left"/>
    </xf>
    <xf numFmtId="10" fontId="12" fillId="8" borderId="50" xfId="1" applyNumberFormat="1" applyFont="1" applyFill="1" applyBorder="1" applyAlignment="1">
      <alignment horizontal="left" vertical="center"/>
    </xf>
    <xf numFmtId="0" fontId="3" fillId="8" borderId="49" xfId="1" applyFont="1" applyFill="1" applyBorder="1" applyAlignment="1">
      <alignment horizontal="left" vertical="center" wrapText="1"/>
    </xf>
    <xf numFmtId="0" fontId="19" fillId="8" borderId="5" xfId="1" applyFont="1" applyFill="1" applyBorder="1"/>
    <xf numFmtId="4" fontId="12" fillId="8" borderId="5" xfId="1" applyNumberFormat="1" applyFont="1" applyFill="1" applyBorder="1" applyAlignment="1">
      <alignment horizontal="left" vertical="center" wrapText="1"/>
    </xf>
    <xf numFmtId="164" fontId="3" fillId="8" borderId="5" xfId="1" applyNumberFormat="1" applyFont="1" applyFill="1" applyBorder="1" applyAlignment="1">
      <alignment horizontal="right" vertical="center"/>
    </xf>
    <xf numFmtId="1" fontId="12" fillId="8" borderId="71" xfId="1" applyNumberFormat="1" applyFont="1" applyFill="1" applyBorder="1" applyAlignment="1">
      <alignment horizontal="center" vertical="center" wrapText="1"/>
    </xf>
    <xf numFmtId="10" fontId="3" fillId="8" borderId="72" xfId="1" applyNumberFormat="1" applyFont="1" applyFill="1" applyBorder="1" applyAlignment="1">
      <alignment horizontal="left" vertical="center"/>
    </xf>
    <xf numFmtId="1" fontId="42" fillId="2" borderId="168" xfId="1" applyNumberFormat="1" applyFont="1" applyFill="1" applyBorder="1" applyAlignment="1">
      <alignment horizontal="left" vertical="top" wrapText="1"/>
    </xf>
    <xf numFmtId="4" fontId="42" fillId="2" borderId="50" xfId="1" applyNumberFormat="1" applyFont="1" applyFill="1" applyBorder="1" applyAlignment="1">
      <alignment horizontal="center" vertical="top"/>
    </xf>
    <xf numFmtId="0" fontId="42" fillId="0" borderId="49" xfId="0" applyFont="1" applyBorder="1" applyAlignment="1">
      <alignment horizontal="left" vertical="center" wrapText="1"/>
    </xf>
    <xf numFmtId="10" fontId="42" fillId="0" borderId="50" xfId="12" applyNumberFormat="1" applyFont="1" applyBorder="1" applyAlignment="1">
      <alignment horizontal="right" vertical="center" wrapText="1"/>
    </xf>
    <xf numFmtId="0" fontId="40" fillId="0" borderId="49" xfId="0" applyFont="1" applyBorder="1" applyAlignment="1">
      <alignment horizontal="left" vertical="center" wrapText="1"/>
    </xf>
    <xf numFmtId="10" fontId="40" fillId="0" borderId="50" xfId="12" applyNumberFormat="1" applyFont="1" applyBorder="1" applyAlignment="1">
      <alignment horizontal="right" vertical="center" wrapText="1"/>
    </xf>
    <xf numFmtId="10" fontId="42" fillId="0" borderId="170" xfId="12" applyNumberFormat="1" applyFont="1" applyBorder="1" applyAlignment="1">
      <alignment horizontal="right" vertical="center" wrapText="1"/>
    </xf>
    <xf numFmtId="0" fontId="16" fillId="14" borderId="60" xfId="0" applyFont="1" applyFill="1" applyBorder="1" applyAlignment="1">
      <alignment horizontal="left" vertical="center" wrapText="1"/>
    </xf>
    <xf numFmtId="4" fontId="16" fillId="14" borderId="61" xfId="0" applyNumberFormat="1" applyFont="1" applyFill="1" applyBorder="1" applyAlignment="1">
      <alignment horizontal="right" vertical="center" wrapText="1"/>
    </xf>
    <xf numFmtId="0" fontId="16" fillId="15" borderId="60" xfId="0" applyFont="1" applyFill="1" applyBorder="1" applyAlignment="1">
      <alignment horizontal="left" vertical="center" wrapText="1"/>
    </xf>
    <xf numFmtId="4" fontId="16" fillId="15" borderId="61" xfId="0" applyNumberFormat="1" applyFont="1" applyFill="1" applyBorder="1" applyAlignment="1">
      <alignment horizontal="right" vertical="center" wrapText="1"/>
    </xf>
    <xf numFmtId="0" fontId="17" fillId="0" borderId="60" xfId="0" applyFont="1" applyBorder="1" applyAlignment="1">
      <alignment horizontal="left" vertical="center" wrapText="1"/>
    </xf>
    <xf numFmtId="4" fontId="17" fillId="0" borderId="61" xfId="0" applyNumberFormat="1" applyFont="1" applyBorder="1" applyAlignment="1">
      <alignment horizontal="right" vertical="center" wrapText="1"/>
    </xf>
    <xf numFmtId="0" fontId="73" fillId="10" borderId="61" xfId="0" applyFont="1" applyFill="1" applyBorder="1" applyAlignment="1">
      <alignment horizontal="center" vertical="center" wrapText="1"/>
    </xf>
    <xf numFmtId="0" fontId="75" fillId="0" borderId="60" xfId="0" applyFont="1" applyBorder="1" applyAlignment="1">
      <alignment horizontal="center" vertical="top" wrapText="1"/>
    </xf>
    <xf numFmtId="173" fontId="75" fillId="0" borderId="61" xfId="0" applyNumberFormat="1" applyFont="1" applyBorder="1" applyAlignment="1">
      <alignment horizontal="right" vertical="top" wrapText="1"/>
    </xf>
    <xf numFmtId="0" fontId="95" fillId="0" borderId="49" xfId="0" applyFont="1" applyBorder="1" applyAlignment="1" applyProtection="1">
      <alignment wrapText="1"/>
      <protection locked="0"/>
    </xf>
    <xf numFmtId="0" fontId="95" fillId="0" borderId="5" xfId="0" applyFont="1" applyBorder="1" applyAlignment="1" applyProtection="1">
      <alignment wrapText="1"/>
      <protection locked="0"/>
    </xf>
    <xf numFmtId="173" fontId="74" fillId="0" borderId="61" xfId="0" applyNumberFormat="1" applyFont="1" applyBorder="1" applyAlignment="1">
      <alignment horizontal="right" vertical="top" wrapText="1"/>
    </xf>
    <xf numFmtId="4" fontId="73" fillId="0" borderId="61" xfId="0" applyNumberFormat="1" applyFont="1" applyBorder="1" applyAlignment="1">
      <alignment horizontal="right" vertical="center" wrapText="1"/>
    </xf>
    <xf numFmtId="0" fontId="54" fillId="9" borderId="159" xfId="7" applyFont="1" applyFill="1" applyBorder="1" applyAlignment="1">
      <alignment horizontal="center" vertical="top" wrapText="1"/>
    </xf>
    <xf numFmtId="0" fontId="54" fillId="9" borderId="160" xfId="7" applyFont="1" applyFill="1" applyBorder="1" applyAlignment="1">
      <alignment horizontal="center" vertical="top" wrapText="1"/>
    </xf>
    <xf numFmtId="164" fontId="14" fillId="0" borderId="3" xfId="0" applyNumberFormat="1" applyFont="1" applyBorder="1" applyAlignment="1">
      <alignment horizontal="center" vertical="center"/>
    </xf>
    <xf numFmtId="0" fontId="5" fillId="0" borderId="2" xfId="0" applyFont="1" applyBorder="1"/>
    <xf numFmtId="0" fontId="5" fillId="0" borderId="4" xfId="0" applyFont="1" applyBorder="1"/>
    <xf numFmtId="0" fontId="10" fillId="2" borderId="68" xfId="0" applyFont="1" applyFill="1" applyBorder="1" applyAlignment="1">
      <alignment horizontal="center" vertical="center"/>
    </xf>
    <xf numFmtId="0" fontId="5" fillId="0" borderId="69" xfId="0" applyFont="1" applyBorder="1"/>
    <xf numFmtId="0" fontId="5" fillId="0" borderId="70" xfId="0" applyFont="1" applyBorder="1"/>
    <xf numFmtId="0" fontId="11" fillId="8" borderId="49" xfId="0" applyFont="1" applyFill="1" applyBorder="1" applyAlignment="1">
      <alignment horizontal="left"/>
    </xf>
    <xf numFmtId="0" fontId="5" fillId="8" borderId="5" xfId="0" applyFont="1" applyFill="1" applyBorder="1"/>
    <xf numFmtId="0" fontId="5" fillId="8" borderId="50" xfId="0" applyFont="1" applyFill="1" applyBorder="1"/>
    <xf numFmtId="164" fontId="3" fillId="0" borderId="51" xfId="0" applyNumberFormat="1" applyFont="1" applyBorder="1" applyAlignment="1">
      <alignment horizontal="center" vertical="center" wrapText="1"/>
    </xf>
    <xf numFmtId="0" fontId="4" fillId="0" borderId="52" xfId="0" applyFont="1" applyBorder="1"/>
    <xf numFmtId="0" fontId="4" fillId="0" borderId="53" xfId="0" applyFont="1" applyBorder="1"/>
    <xf numFmtId="0" fontId="3" fillId="8" borderId="5" xfId="0" applyFont="1" applyFill="1" applyBorder="1" applyAlignment="1">
      <alignment horizontal="center" vertical="center"/>
    </xf>
    <xf numFmtId="0" fontId="4" fillId="8" borderId="5" xfId="0" applyFont="1" applyFill="1" applyBorder="1"/>
    <xf numFmtId="0" fontId="4" fillId="8" borderId="50" xfId="0" applyFont="1" applyFill="1" applyBorder="1"/>
    <xf numFmtId="2" fontId="13" fillId="8" borderId="5" xfId="0" applyNumberFormat="1" applyFont="1" applyFill="1" applyBorder="1" applyAlignment="1">
      <alignment horizontal="left" vertical="center" wrapText="1"/>
    </xf>
    <xf numFmtId="164" fontId="13" fillId="8" borderId="5" xfId="0" applyNumberFormat="1" applyFont="1" applyFill="1" applyBorder="1" applyAlignment="1">
      <alignment horizontal="center"/>
    </xf>
    <xf numFmtId="0" fontId="64" fillId="8" borderId="49" xfId="0" applyFont="1" applyFill="1" applyBorder="1" applyAlignment="1">
      <alignment horizontal="left" wrapText="1"/>
    </xf>
    <xf numFmtId="0" fontId="64" fillId="8" borderId="5" xfId="0" applyFont="1" applyFill="1" applyBorder="1" applyAlignment="1">
      <alignment horizontal="left" wrapText="1"/>
    </xf>
    <xf numFmtId="0" fontId="40" fillId="0" borderId="5" xfId="0" applyFont="1" applyBorder="1" applyAlignment="1">
      <alignment horizontal="left" vertical="center" wrapText="1"/>
    </xf>
    <xf numFmtId="0" fontId="42" fillId="0" borderId="5" xfId="0" applyFont="1" applyBorder="1" applyAlignment="1">
      <alignment horizontal="left" vertical="center" wrapText="1"/>
    </xf>
    <xf numFmtId="4" fontId="66" fillId="8" borderId="5" xfId="1" applyNumberFormat="1" applyFont="1" applyFill="1" applyBorder="1" applyAlignment="1">
      <alignment horizontal="left" wrapText="1"/>
    </xf>
    <xf numFmtId="0" fontId="61" fillId="8" borderId="5" xfId="1" applyFont="1" applyFill="1" applyBorder="1"/>
    <xf numFmtId="4" fontId="66" fillId="8" borderId="5" xfId="1" applyNumberFormat="1" applyFont="1" applyFill="1" applyBorder="1" applyAlignment="1">
      <alignment horizontal="left" vertical="center" wrapText="1"/>
    </xf>
    <xf numFmtId="0" fontId="41" fillId="12" borderId="47" xfId="1" applyFont="1" applyFill="1" applyBorder="1" applyAlignment="1">
      <alignment horizontal="center" vertical="center" wrapText="1"/>
    </xf>
    <xf numFmtId="0" fontId="41" fillId="12" borderId="22" xfId="1" applyFont="1" applyFill="1" applyBorder="1" applyAlignment="1">
      <alignment horizontal="center" vertical="center" wrapText="1"/>
    </xf>
    <xf numFmtId="0" fontId="41" fillId="12" borderId="48" xfId="1" applyFont="1" applyFill="1" applyBorder="1" applyAlignment="1">
      <alignment horizontal="center" vertical="center" wrapText="1"/>
    </xf>
    <xf numFmtId="0" fontId="41" fillId="12" borderId="49" xfId="1" applyFont="1" applyFill="1" applyBorder="1" applyAlignment="1">
      <alignment horizontal="center" vertical="center" wrapText="1"/>
    </xf>
    <xf numFmtId="0" fontId="41" fillId="12" borderId="5" xfId="1" applyFont="1" applyFill="1" applyBorder="1" applyAlignment="1">
      <alignment horizontal="center" vertical="center" wrapText="1"/>
    </xf>
    <xf numFmtId="0" fontId="41" fillId="12" borderId="50" xfId="1" applyFont="1" applyFill="1" applyBorder="1" applyAlignment="1">
      <alignment horizontal="center" vertical="center" wrapText="1"/>
    </xf>
    <xf numFmtId="0" fontId="41" fillId="12" borderId="51" xfId="1" applyFont="1" applyFill="1" applyBorder="1" applyAlignment="1">
      <alignment horizontal="center" vertical="center" wrapText="1"/>
    </xf>
    <xf numFmtId="0" fontId="41" fillId="12" borderId="52" xfId="1" applyFont="1" applyFill="1" applyBorder="1" applyAlignment="1">
      <alignment horizontal="center" vertical="center" wrapText="1"/>
    </xf>
    <xf numFmtId="0" fontId="41" fillId="12" borderId="53" xfId="1" applyFont="1" applyFill="1" applyBorder="1" applyAlignment="1">
      <alignment horizontal="center" vertical="center" wrapText="1"/>
    </xf>
    <xf numFmtId="164" fontId="62" fillId="8" borderId="101" xfId="1" applyNumberFormat="1" applyFont="1" applyFill="1" applyBorder="1" applyAlignment="1">
      <alignment horizontal="center" vertical="center" wrapText="1"/>
    </xf>
    <xf numFmtId="164" fontId="18" fillId="8" borderId="5" xfId="1" applyNumberFormat="1" applyFont="1" applyFill="1" applyAlignment="1">
      <alignment horizontal="center" vertical="center" wrapText="1"/>
    </xf>
    <xf numFmtId="164" fontId="18" fillId="8" borderId="102" xfId="1" applyNumberFormat="1" applyFont="1" applyFill="1" applyBorder="1" applyAlignment="1">
      <alignment horizontal="center" vertical="center" wrapText="1"/>
    </xf>
    <xf numFmtId="164" fontId="18" fillId="8" borderId="101" xfId="1" applyNumberFormat="1" applyFont="1" applyFill="1" applyBorder="1" applyAlignment="1">
      <alignment horizontal="center" vertical="center" wrapText="1"/>
    </xf>
    <xf numFmtId="164" fontId="18" fillId="8" borderId="83" xfId="1" applyNumberFormat="1" applyFont="1" applyFill="1" applyBorder="1" applyAlignment="1">
      <alignment horizontal="center" vertical="center" wrapText="1"/>
    </xf>
    <xf numFmtId="164" fontId="18" fillId="8" borderId="84" xfId="1" applyNumberFormat="1" applyFont="1" applyFill="1" applyBorder="1" applyAlignment="1">
      <alignment horizontal="center" vertical="center" wrapText="1"/>
    </xf>
    <xf numFmtId="164" fontId="18" fillId="8" borderId="85" xfId="1" applyNumberFormat="1" applyFont="1" applyFill="1" applyBorder="1" applyAlignment="1">
      <alignment horizontal="center" vertical="center" wrapText="1"/>
    </xf>
    <xf numFmtId="0" fontId="42" fillId="0" borderId="169" xfId="0" applyFont="1" applyBorder="1" applyAlignment="1">
      <alignment horizontal="right" vertical="center" wrapText="1"/>
    </xf>
    <xf numFmtId="0" fontId="42" fillId="0" borderId="100" xfId="0" applyFont="1" applyBorder="1" applyAlignment="1">
      <alignment horizontal="right" vertical="center" wrapText="1"/>
    </xf>
    <xf numFmtId="0" fontId="42" fillId="0" borderId="99" xfId="0" applyFont="1" applyBorder="1" applyAlignment="1">
      <alignment horizontal="right" vertical="center" wrapText="1"/>
    </xf>
    <xf numFmtId="0" fontId="42" fillId="0" borderId="172" xfId="0" applyFont="1" applyBorder="1" applyAlignment="1">
      <alignment horizontal="right" vertical="center" wrapText="1"/>
    </xf>
    <xf numFmtId="0" fontId="42" fillId="0" borderId="173" xfId="0" applyFont="1" applyBorder="1" applyAlignment="1">
      <alignment horizontal="right" vertical="center" wrapText="1"/>
    </xf>
    <xf numFmtId="0" fontId="42" fillId="0" borderId="174" xfId="0" applyFont="1" applyBorder="1" applyAlignment="1">
      <alignment horizontal="right" vertical="center" wrapText="1"/>
    </xf>
    <xf numFmtId="0" fontId="40" fillId="0" borderId="169" xfId="0" applyFont="1" applyBorder="1" applyAlignment="1">
      <alignment horizontal="center" vertical="center" wrapText="1"/>
    </xf>
    <xf numFmtId="0" fontId="40" fillId="0" borderId="100" xfId="0" applyFont="1" applyBorder="1" applyAlignment="1">
      <alignment horizontal="center" vertical="center" wrapText="1"/>
    </xf>
    <xf numFmtId="0" fontId="40" fillId="0" borderId="99" xfId="0" applyFont="1" applyBorder="1" applyAlignment="1">
      <alignment horizontal="center" vertical="center" wrapText="1"/>
    </xf>
    <xf numFmtId="173" fontId="42" fillId="0" borderId="98" xfId="0" applyNumberFormat="1" applyFont="1" applyBorder="1" applyAlignment="1">
      <alignment horizontal="center" vertical="center" wrapText="1"/>
    </xf>
    <xf numFmtId="173" fontId="42" fillId="0" borderId="171" xfId="0" applyNumberFormat="1" applyFont="1" applyBorder="1" applyAlignment="1">
      <alignment horizontal="center" vertical="center" wrapText="1"/>
    </xf>
    <xf numFmtId="173" fontId="42" fillId="0" borderId="175" xfId="0" applyNumberFormat="1" applyFont="1" applyBorder="1" applyAlignment="1">
      <alignment horizontal="center" vertical="center" wrapText="1"/>
    </xf>
    <xf numFmtId="173" fontId="42" fillId="0" borderId="176" xfId="0" applyNumberFormat="1" applyFont="1" applyBorder="1" applyAlignment="1">
      <alignment horizontal="center" vertical="center" wrapText="1"/>
    </xf>
    <xf numFmtId="0" fontId="16" fillId="15" borderId="8" xfId="0" applyFont="1" applyFill="1" applyBorder="1" applyAlignment="1">
      <alignment horizontal="left" vertical="center" wrapText="1"/>
    </xf>
    <xf numFmtId="0" fontId="16" fillId="14" borderId="8" xfId="0" applyFont="1" applyFill="1" applyBorder="1" applyAlignment="1">
      <alignment horizontal="left" vertical="center" wrapText="1"/>
    </xf>
    <xf numFmtId="0" fontId="39" fillId="0" borderId="180" xfId="1" applyFont="1" applyBorder="1" applyAlignment="1">
      <alignment horizontal="center" vertical="center" wrapText="1"/>
    </xf>
    <xf numFmtId="0" fontId="39" fillId="0" borderId="54" xfId="1" applyFont="1" applyBorder="1" applyAlignment="1">
      <alignment horizontal="center" vertical="center" wrapText="1"/>
    </xf>
    <xf numFmtId="17" fontId="11" fillId="0" borderId="74" xfId="1" quotePrefix="1" applyNumberFormat="1" applyFont="1" applyBorder="1" applyAlignment="1">
      <alignment horizontal="center" vertical="center"/>
    </xf>
    <xf numFmtId="17" fontId="11" fillId="0" borderId="76" xfId="1" quotePrefix="1" applyNumberFormat="1" applyFont="1" applyBorder="1" applyAlignment="1">
      <alignment horizontal="center" vertical="center"/>
    </xf>
    <xf numFmtId="17" fontId="11" fillId="0" borderId="75" xfId="1" quotePrefix="1" applyNumberFormat="1" applyFont="1" applyBorder="1" applyAlignment="1">
      <alignment horizontal="center" vertical="center"/>
    </xf>
    <xf numFmtId="17" fontId="11" fillId="0" borderId="153" xfId="1" quotePrefix="1" applyNumberFormat="1" applyFont="1" applyBorder="1" applyAlignment="1">
      <alignment horizontal="center" vertical="center"/>
    </xf>
    <xf numFmtId="17" fontId="11" fillId="0" borderId="5" xfId="1" quotePrefix="1" applyNumberFormat="1" applyFont="1" applyBorder="1" applyAlignment="1">
      <alignment horizontal="center" vertical="center"/>
    </xf>
    <xf numFmtId="17" fontId="11" fillId="0" borderId="154" xfId="1" quotePrefix="1" applyNumberFormat="1" applyFont="1" applyBorder="1" applyAlignment="1">
      <alignment horizontal="center" vertical="center"/>
    </xf>
    <xf numFmtId="17" fontId="11" fillId="0" borderId="92" xfId="1" quotePrefix="1" applyNumberFormat="1" applyFont="1" applyBorder="1" applyAlignment="1">
      <alignment horizontal="center" vertical="center"/>
    </xf>
    <xf numFmtId="17" fontId="11" fillId="0" borderId="84" xfId="1" quotePrefix="1" applyNumberFormat="1" applyFont="1" applyBorder="1" applyAlignment="1">
      <alignment horizontal="center" vertical="center"/>
    </xf>
    <xf numFmtId="17" fontId="11" fillId="0" borderId="91" xfId="1" quotePrefix="1" applyNumberFormat="1" applyFont="1" applyBorder="1" applyAlignment="1">
      <alignment horizontal="center" vertical="center"/>
    </xf>
    <xf numFmtId="0" fontId="39" fillId="13" borderId="78" xfId="0" applyFont="1" applyFill="1" applyBorder="1" applyAlignment="1">
      <alignment horizontal="center" vertical="center" wrapText="1"/>
    </xf>
    <xf numFmtId="0" fontId="39" fillId="13" borderId="61" xfId="0" applyFont="1" applyFill="1" applyBorder="1" applyAlignment="1">
      <alignment horizontal="center" vertical="center" wrapText="1"/>
    </xf>
    <xf numFmtId="0" fontId="39" fillId="13" borderId="16" xfId="0" applyFont="1" applyFill="1" applyBorder="1" applyAlignment="1">
      <alignment horizontal="center" vertical="center" wrapText="1"/>
    </xf>
    <xf numFmtId="0" fontId="39" fillId="13" borderId="8" xfId="0" applyFont="1" applyFill="1" applyBorder="1" applyAlignment="1">
      <alignment horizontal="center" vertical="center" wrapText="1"/>
    </xf>
    <xf numFmtId="0" fontId="39" fillId="0" borderId="93" xfId="1" applyFont="1" applyBorder="1" applyAlignment="1">
      <alignment horizontal="center" vertical="center"/>
    </xf>
    <xf numFmtId="0" fontId="19" fillId="0" borderId="93" xfId="1" applyFont="1" applyBorder="1"/>
    <xf numFmtId="0" fontId="64" fillId="0" borderId="54" xfId="1" applyFont="1" applyBorder="1" applyAlignment="1">
      <alignment horizontal="center" vertical="center"/>
    </xf>
    <xf numFmtId="0" fontId="64" fillId="0" borderId="158" xfId="1" applyFont="1" applyBorder="1" applyAlignment="1">
      <alignment horizontal="center" vertical="center"/>
    </xf>
    <xf numFmtId="0" fontId="64" fillId="0" borderId="93" xfId="1" applyFont="1" applyBorder="1" applyAlignment="1">
      <alignment horizontal="center" vertical="center"/>
    </xf>
    <xf numFmtId="0" fontId="64" fillId="0" borderId="182" xfId="1" applyFont="1" applyBorder="1" applyAlignment="1">
      <alignment horizontal="center" vertical="center"/>
    </xf>
    <xf numFmtId="0" fontId="39" fillId="0" borderId="54" xfId="1" applyFont="1" applyBorder="1" applyAlignment="1">
      <alignment horizontal="center" vertical="center"/>
    </xf>
    <xf numFmtId="10" fontId="11" fillId="0" borderId="54" xfId="1" applyNumberFormat="1" applyFont="1" applyBorder="1" applyAlignment="1">
      <alignment horizontal="center" vertical="center"/>
    </xf>
    <xf numFmtId="10" fontId="11" fillId="0" borderId="158" xfId="1" applyNumberFormat="1" applyFont="1" applyBorder="1" applyAlignment="1">
      <alignment horizontal="center" vertical="center"/>
    </xf>
    <xf numFmtId="0" fontId="39" fillId="13" borderId="77" xfId="0" applyFont="1" applyFill="1" applyBorder="1" applyAlignment="1">
      <alignment horizontal="center" vertical="center" wrapText="1"/>
    </xf>
    <xf numFmtId="0" fontId="39" fillId="13" borderId="60" xfId="0" applyFont="1" applyFill="1" applyBorder="1" applyAlignment="1">
      <alignment horizontal="center" vertical="center" wrapText="1"/>
    </xf>
    <xf numFmtId="0" fontId="39" fillId="0" borderId="74" xfId="1" applyFont="1" applyBorder="1" applyAlignment="1">
      <alignment horizontal="center" vertical="center" wrapText="1"/>
    </xf>
    <xf numFmtId="0" fontId="39" fillId="0" borderId="76" xfId="1" applyFont="1" applyBorder="1" applyAlignment="1">
      <alignment horizontal="center" vertical="center" wrapText="1"/>
    </xf>
    <xf numFmtId="0" fontId="39" fillId="0" borderId="75" xfId="1" applyFont="1" applyBorder="1" applyAlignment="1">
      <alignment horizontal="center" vertical="center" wrapText="1"/>
    </xf>
    <xf numFmtId="0" fontId="39" fillId="0" borderId="92" xfId="1" applyFont="1" applyBorder="1" applyAlignment="1">
      <alignment horizontal="center" vertical="center" wrapText="1"/>
    </xf>
    <xf numFmtId="0" fontId="39" fillId="0" borderId="84" xfId="1" applyFont="1" applyBorder="1" applyAlignment="1">
      <alignment horizontal="center" vertical="center" wrapText="1"/>
    </xf>
    <xf numFmtId="0" fontId="39" fillId="0" borderId="91" xfId="1" applyFont="1" applyBorder="1" applyAlignment="1">
      <alignment horizontal="center" vertical="center" wrapText="1"/>
    </xf>
    <xf numFmtId="0" fontId="39" fillId="0" borderId="181" xfId="1" applyFont="1" applyBorder="1" applyAlignment="1">
      <alignment horizontal="center" vertical="center"/>
    </xf>
    <xf numFmtId="0" fontId="39" fillId="0" borderId="75" xfId="1" applyFont="1" applyBorder="1" applyAlignment="1">
      <alignment horizontal="center" vertical="center"/>
    </xf>
    <xf numFmtId="0" fontId="39" fillId="0" borderId="155" xfId="1" applyFont="1" applyBorder="1" applyAlignment="1">
      <alignment horizontal="center" vertical="center"/>
    </xf>
    <xf numFmtId="0" fontId="39" fillId="0" borderId="91" xfId="1" applyFont="1" applyBorder="1" applyAlignment="1">
      <alignment horizontal="center" vertical="center"/>
    </xf>
    <xf numFmtId="0" fontId="38" fillId="13" borderId="178" xfId="1" applyFont="1" applyFill="1" applyBorder="1" applyAlignment="1">
      <alignment horizontal="center" vertical="center" wrapText="1"/>
    </xf>
    <xf numFmtId="0" fontId="39" fillId="0" borderId="180" xfId="1" applyFont="1" applyBorder="1" applyAlignment="1">
      <alignment horizontal="center" vertical="center"/>
    </xf>
    <xf numFmtId="0" fontId="15" fillId="0" borderId="177" xfId="1" applyFont="1" applyBorder="1" applyAlignment="1">
      <alignment horizontal="center" vertical="center"/>
    </xf>
    <xf numFmtId="0" fontId="15" fillId="0" borderId="178" xfId="1" applyFont="1" applyBorder="1" applyAlignment="1">
      <alignment horizontal="center" vertical="center"/>
    </xf>
    <xf numFmtId="0" fontId="15" fillId="0" borderId="180" xfId="1" applyFont="1" applyBorder="1" applyAlignment="1">
      <alignment horizontal="center" vertical="center"/>
    </xf>
    <xf numFmtId="0" fontId="15" fillId="0" borderId="54" xfId="1" applyFont="1" applyBorder="1" applyAlignment="1">
      <alignment horizontal="center" vertical="center"/>
    </xf>
    <xf numFmtId="0" fontId="15" fillId="0" borderId="158" xfId="1" applyFont="1" applyBorder="1" applyAlignment="1">
      <alignment horizontal="center" vertical="center"/>
    </xf>
    <xf numFmtId="0" fontId="64" fillId="0" borderId="54" xfId="1" applyFont="1" applyBorder="1" applyAlignment="1">
      <alignment horizontal="center" vertical="center" wrapText="1"/>
    </xf>
    <xf numFmtId="0" fontId="64" fillId="0" borderId="158" xfId="1" applyFont="1" applyBorder="1" applyAlignment="1">
      <alignment horizontal="center" vertical="center" wrapText="1"/>
    </xf>
    <xf numFmtId="0" fontId="28" fillId="13" borderId="178" xfId="1" applyFont="1" applyFill="1" applyBorder="1" applyAlignment="1">
      <alignment horizontal="center" vertical="center" wrapText="1"/>
    </xf>
    <xf numFmtId="0" fontId="28" fillId="13" borderId="179" xfId="1" applyFont="1" applyFill="1" applyBorder="1" applyAlignment="1">
      <alignment horizontal="center" vertical="center" wrapText="1"/>
    </xf>
    <xf numFmtId="14" fontId="64" fillId="0" borderId="54" xfId="1" applyNumberFormat="1" applyFont="1" applyBorder="1" applyAlignment="1">
      <alignment horizontal="center" vertical="center"/>
    </xf>
    <xf numFmtId="14" fontId="64" fillId="0" borderId="158" xfId="1" applyNumberFormat="1" applyFont="1" applyBorder="1" applyAlignment="1">
      <alignment horizontal="center" vertical="center"/>
    </xf>
    <xf numFmtId="174" fontId="16" fillId="17" borderId="19" xfId="0" applyNumberFormat="1" applyFont="1" applyFill="1" applyBorder="1" applyAlignment="1">
      <alignment horizontal="right" vertical="center" wrapText="1"/>
    </xf>
    <xf numFmtId="174" fontId="16" fillId="17" borderId="65" xfId="0" applyNumberFormat="1" applyFont="1" applyFill="1" applyBorder="1" applyAlignment="1">
      <alignment horizontal="right" vertical="center" wrapText="1"/>
    </xf>
    <xf numFmtId="174" fontId="16" fillId="11" borderId="5" xfId="0" applyNumberFormat="1" applyFont="1" applyFill="1" applyBorder="1" applyAlignment="1">
      <alignment horizontal="right" vertical="center" wrapText="1"/>
    </xf>
    <xf numFmtId="174" fontId="16" fillId="11" borderId="50" xfId="0" applyNumberFormat="1" applyFont="1" applyFill="1" applyBorder="1" applyAlignment="1">
      <alignment horizontal="right" vertical="center" wrapText="1"/>
    </xf>
    <xf numFmtId="174" fontId="16" fillId="12" borderId="27" xfId="0" applyNumberFormat="1" applyFont="1" applyFill="1" applyBorder="1" applyAlignment="1">
      <alignment horizontal="right" vertical="center" wrapText="1"/>
    </xf>
    <xf numFmtId="174" fontId="16" fillId="12" borderId="79" xfId="0" applyNumberFormat="1" applyFont="1" applyFill="1" applyBorder="1" applyAlignment="1">
      <alignment horizontal="right" vertical="center" wrapText="1"/>
    </xf>
    <xf numFmtId="0" fontId="62" fillId="3" borderId="49" xfId="1" quotePrefix="1" applyFont="1" applyFill="1" applyBorder="1" applyAlignment="1">
      <alignment horizontal="center" vertical="center" wrapText="1"/>
    </xf>
    <xf numFmtId="0" fontId="18" fillId="3" borderId="5" xfId="1" applyFont="1" applyFill="1" applyBorder="1" applyAlignment="1">
      <alignment horizontal="center" vertical="center" wrapText="1"/>
    </xf>
    <xf numFmtId="0" fontId="18" fillId="3" borderId="50" xfId="1" applyFont="1" applyFill="1" applyBorder="1" applyAlignment="1">
      <alignment horizontal="center" vertical="center" wrapText="1"/>
    </xf>
    <xf numFmtId="0" fontId="18" fillId="3" borderId="49" xfId="1" applyFont="1" applyFill="1" applyBorder="1" applyAlignment="1">
      <alignment horizontal="center" vertical="center" wrapText="1"/>
    </xf>
    <xf numFmtId="0" fontId="18" fillId="3" borderId="51" xfId="1" applyFont="1" applyFill="1" applyBorder="1" applyAlignment="1">
      <alignment horizontal="center" vertical="center" wrapText="1"/>
    </xf>
    <xf numFmtId="0" fontId="18" fillId="3" borderId="52" xfId="1" applyFont="1" applyFill="1" applyBorder="1" applyAlignment="1">
      <alignment horizontal="center" vertical="center" wrapText="1"/>
    </xf>
    <xf numFmtId="0" fontId="18" fillId="3" borderId="53" xfId="1" applyFont="1" applyFill="1" applyBorder="1" applyAlignment="1">
      <alignment horizontal="center" vertical="center" wrapText="1"/>
    </xf>
    <xf numFmtId="0" fontId="11" fillId="3" borderId="159" xfId="1" applyFont="1" applyFill="1" applyBorder="1" applyAlignment="1">
      <alignment horizontal="center" vertical="center" wrapText="1"/>
    </xf>
    <xf numFmtId="0" fontId="11" fillId="3" borderId="81" xfId="1" applyFont="1" applyFill="1" applyBorder="1" applyAlignment="1">
      <alignment horizontal="center" vertical="center" wrapText="1"/>
    </xf>
    <xf numFmtId="0" fontId="11" fillId="3" borderId="160" xfId="1" applyFont="1" applyFill="1" applyBorder="1" applyAlignment="1">
      <alignment horizontal="center" vertical="center" wrapText="1"/>
    </xf>
    <xf numFmtId="0" fontId="11" fillId="3" borderId="155" xfId="1" applyFont="1" applyFill="1" applyBorder="1" applyAlignment="1">
      <alignment horizontal="center" vertical="center" wrapText="1"/>
    </xf>
    <xf numFmtId="0" fontId="11" fillId="3" borderId="84" xfId="1" applyFont="1" applyFill="1" applyBorder="1" applyAlignment="1">
      <alignment horizontal="center" vertical="center" wrapText="1"/>
    </xf>
    <xf numFmtId="0" fontId="11" fillId="3" borderId="156" xfId="1" applyFont="1" applyFill="1" applyBorder="1" applyAlignment="1">
      <alignment horizontal="center" vertical="center" wrapText="1"/>
    </xf>
    <xf numFmtId="0" fontId="16" fillId="17" borderId="5" xfId="0" applyFont="1" applyFill="1" applyBorder="1" applyAlignment="1">
      <alignment horizontal="right" vertical="center" wrapText="1"/>
    </xf>
    <xf numFmtId="0" fontId="16" fillId="11" borderId="5" xfId="0" applyFont="1" applyFill="1" applyBorder="1" applyAlignment="1">
      <alignment horizontal="right" vertical="center" wrapText="1"/>
    </xf>
    <xf numFmtId="0" fontId="16" fillId="12" borderId="5" xfId="0" applyFont="1" applyFill="1" applyBorder="1" applyAlignment="1">
      <alignment horizontal="right" vertical="center" wrapText="1"/>
    </xf>
    <xf numFmtId="0" fontId="56" fillId="9" borderId="51" xfId="7" quotePrefix="1" applyFont="1" applyFill="1" applyBorder="1" applyAlignment="1">
      <alignment horizontal="center" vertical="top" wrapText="1"/>
    </xf>
    <xf numFmtId="0" fontId="53" fillId="0" borderId="52" xfId="7" applyBorder="1"/>
    <xf numFmtId="0" fontId="53" fillId="0" borderId="53" xfId="7" applyBorder="1"/>
    <xf numFmtId="0" fontId="39" fillId="0" borderId="111" xfId="1" applyFont="1" applyBorder="1" applyAlignment="1">
      <alignment horizontal="left" vertical="center" wrapText="1"/>
    </xf>
    <xf numFmtId="0" fontId="39" fillId="0" borderId="112" xfId="1" applyFont="1" applyBorder="1" applyAlignment="1">
      <alignment horizontal="left" vertical="center" wrapText="1"/>
    </xf>
    <xf numFmtId="0" fontId="55" fillId="9" borderId="117" xfId="7" applyFont="1" applyFill="1" applyBorder="1" applyAlignment="1">
      <alignment horizontal="center" vertical="center" wrapText="1"/>
    </xf>
    <xf numFmtId="0" fontId="53" fillId="0" borderId="59" xfId="7" applyBorder="1" applyAlignment="1">
      <alignment vertical="center"/>
    </xf>
    <xf numFmtId="0" fontId="53" fillId="0" borderId="118" xfId="7" applyBorder="1" applyAlignment="1">
      <alignment vertical="center"/>
    </xf>
    <xf numFmtId="0" fontId="28" fillId="13" borderId="105" xfId="1" applyFont="1" applyFill="1" applyBorder="1" applyAlignment="1">
      <alignment horizontal="center" vertical="center" wrapText="1"/>
    </xf>
    <xf numFmtId="0" fontId="28" fillId="13" borderId="106" xfId="1" applyFont="1" applyFill="1" applyBorder="1" applyAlignment="1">
      <alignment horizontal="center" vertical="center" wrapText="1"/>
    </xf>
    <xf numFmtId="0" fontId="38" fillId="13" borderId="105" xfId="1" applyFont="1" applyFill="1" applyBorder="1" applyAlignment="1">
      <alignment horizontal="center" vertical="center" wrapText="1"/>
    </xf>
    <xf numFmtId="0" fontId="38" fillId="13" borderId="107" xfId="1" applyFont="1" applyFill="1" applyBorder="1" applyAlignment="1">
      <alignment horizontal="center" vertical="center" wrapText="1"/>
    </xf>
    <xf numFmtId="0" fontId="38" fillId="13" borderId="108" xfId="1" applyFont="1" applyFill="1" applyBorder="1" applyAlignment="1">
      <alignment horizontal="center" vertical="center" wrapText="1"/>
    </xf>
    <xf numFmtId="0" fontId="64" fillId="0" borderId="55" xfId="1" applyFont="1" applyBorder="1" applyAlignment="1">
      <alignment horizontal="left" vertical="center" wrapText="1"/>
    </xf>
    <xf numFmtId="0" fontId="64" fillId="0" borderId="56" xfId="1" applyFont="1" applyBorder="1" applyAlignment="1">
      <alignment horizontal="left" vertical="center" wrapText="1"/>
    </xf>
    <xf numFmtId="0" fontId="64" fillId="0" borderId="114" xfId="1" applyFont="1" applyBorder="1" applyAlignment="1">
      <alignment horizontal="left" vertical="center" wrapText="1"/>
    </xf>
    <xf numFmtId="0" fontId="39" fillId="0" borderId="58" xfId="1" applyFont="1" applyBorder="1" applyAlignment="1">
      <alignment horizontal="center" vertical="center"/>
    </xf>
    <xf numFmtId="0" fontId="39" fillId="0" borderId="113" xfId="1" applyFont="1" applyBorder="1" applyAlignment="1">
      <alignment horizontal="center" vertical="center"/>
    </xf>
    <xf numFmtId="10" fontId="11" fillId="0" borderId="115" xfId="1" applyNumberFormat="1" applyFont="1" applyBorder="1" applyAlignment="1">
      <alignment horizontal="center" vertical="center"/>
    </xf>
    <xf numFmtId="10" fontId="11" fillId="0" borderId="116" xfId="1" applyNumberFormat="1" applyFont="1" applyBorder="1" applyAlignment="1">
      <alignment horizontal="center" vertical="center"/>
    </xf>
    <xf numFmtId="0" fontId="64" fillId="0" borderId="55" xfId="1" applyFont="1" applyBorder="1" applyAlignment="1">
      <alignment horizontal="left" vertical="center"/>
    </xf>
    <xf numFmtId="0" fontId="64" fillId="0" borderId="57" xfId="1" applyFont="1" applyBorder="1" applyAlignment="1">
      <alignment horizontal="left" vertical="center"/>
    </xf>
    <xf numFmtId="17" fontId="11" fillId="0" borderId="5" xfId="1" quotePrefix="1" applyNumberFormat="1" applyFont="1" applyAlignment="1">
      <alignment horizontal="center" vertical="center"/>
    </xf>
    <xf numFmtId="17" fontId="11" fillId="0" borderId="52" xfId="1" quotePrefix="1" applyNumberFormat="1" applyFont="1" applyBorder="1" applyAlignment="1">
      <alignment horizontal="center" vertical="center"/>
    </xf>
    <xf numFmtId="17" fontId="11" fillId="0" borderId="109" xfId="1" quotePrefix="1" applyNumberFormat="1" applyFont="1" applyBorder="1" applyAlignment="1">
      <alignment horizontal="center" vertical="center"/>
    </xf>
    <xf numFmtId="0" fontId="39" fillId="0" borderId="74" xfId="1" applyFont="1" applyBorder="1" applyAlignment="1">
      <alignment horizontal="left" vertical="center" wrapText="1"/>
    </xf>
    <xf numFmtId="0" fontId="39" fillId="0" borderId="76" xfId="1" applyFont="1" applyBorder="1" applyAlignment="1">
      <alignment horizontal="left" vertical="center" wrapText="1"/>
    </xf>
    <xf numFmtId="0" fontId="39" fillId="0" borderId="110" xfId="1" applyFont="1" applyBorder="1" applyAlignment="1">
      <alignment horizontal="left" vertical="center" wrapText="1"/>
    </xf>
    <xf numFmtId="0" fontId="39" fillId="0" borderId="52" xfId="1" applyFont="1" applyBorder="1" applyAlignment="1">
      <alignment horizontal="left" vertical="center" wrapText="1"/>
    </xf>
    <xf numFmtId="0" fontId="15" fillId="0" borderId="89" xfId="1" applyFont="1" applyBorder="1" applyAlignment="1">
      <alignment horizontal="center" vertical="center"/>
    </xf>
    <xf numFmtId="0" fontId="15" fillId="0" borderId="90" xfId="1" applyFont="1" applyBorder="1" applyAlignment="1">
      <alignment horizontal="center" vertical="center"/>
    </xf>
    <xf numFmtId="0" fontId="73" fillId="0" borderId="161" xfId="0" applyFont="1" applyBorder="1" applyAlignment="1">
      <alignment horizontal="left" vertical="center" wrapText="1"/>
    </xf>
    <xf numFmtId="0" fontId="73" fillId="0" borderId="162" xfId="0" applyFont="1" applyBorder="1" applyAlignment="1">
      <alignment horizontal="left" vertical="center" wrapText="1"/>
    </xf>
    <xf numFmtId="0" fontId="73" fillId="0" borderId="183" xfId="0" applyFont="1" applyBorder="1" applyAlignment="1">
      <alignment horizontal="left" vertical="center" wrapText="1"/>
    </xf>
    <xf numFmtId="0" fontId="74" fillId="10" borderId="60" xfId="0" applyFont="1" applyFill="1" applyBorder="1" applyAlignment="1">
      <alignment horizontal="left" vertical="center" wrapText="1"/>
    </xf>
    <xf numFmtId="0" fontId="74" fillId="10" borderId="8" xfId="0" applyFont="1" applyFill="1" applyBorder="1" applyAlignment="1">
      <alignment horizontal="left" vertical="center" wrapText="1"/>
    </xf>
    <xf numFmtId="0" fontId="74" fillId="0" borderId="8" xfId="0" applyFont="1" applyBorder="1" applyAlignment="1">
      <alignment horizontal="right" vertical="top" wrapText="1"/>
    </xf>
    <xf numFmtId="0" fontId="73" fillId="0" borderId="8" xfId="0" applyFont="1" applyBorder="1" applyAlignment="1">
      <alignment horizontal="right" vertical="center" wrapText="1"/>
    </xf>
    <xf numFmtId="0" fontId="75" fillId="0" borderId="5" xfId="0" applyFont="1" applyBorder="1" applyAlignment="1">
      <alignment horizontal="left" vertical="top" wrapText="1"/>
    </xf>
    <xf numFmtId="0" fontId="75" fillId="0" borderId="50" xfId="0" applyFont="1" applyBorder="1" applyAlignment="1">
      <alignment horizontal="left" vertical="top" wrapText="1"/>
    </xf>
    <xf numFmtId="0" fontId="73" fillId="0" borderId="60" xfId="0" applyFont="1" applyBorder="1" applyAlignment="1">
      <alignment horizontal="left" vertical="center" wrapText="1"/>
    </xf>
    <xf numFmtId="0" fontId="73" fillId="0" borderId="8" xfId="0" applyFont="1" applyBorder="1" applyAlignment="1">
      <alignment horizontal="left" vertical="center" wrapText="1"/>
    </xf>
    <xf numFmtId="0" fontId="73" fillId="0" borderId="61" xfId="0" applyFont="1" applyBorder="1" applyAlignment="1">
      <alignment horizontal="left" vertical="center" wrapText="1"/>
    </xf>
    <xf numFmtId="0" fontId="32" fillId="8" borderId="47" xfId="1" applyFont="1" applyFill="1" applyBorder="1" applyAlignment="1">
      <alignment horizontal="right" vertical="center" wrapText="1"/>
    </xf>
    <xf numFmtId="0" fontId="32" fillId="8" borderId="22" xfId="1" applyFont="1" applyFill="1" applyBorder="1" applyAlignment="1">
      <alignment horizontal="right" vertical="center" wrapText="1"/>
    </xf>
    <xf numFmtId="0" fontId="32" fillId="8" borderId="49" xfId="1" applyFont="1" applyFill="1" applyBorder="1" applyAlignment="1">
      <alignment horizontal="right" vertical="center" wrapText="1"/>
    </xf>
    <xf numFmtId="0" fontId="32" fillId="8" borderId="5" xfId="1" applyFont="1" applyFill="1" applyBorder="1" applyAlignment="1">
      <alignment horizontal="right" vertical="center" wrapText="1"/>
    </xf>
    <xf numFmtId="0" fontId="32" fillId="8" borderId="155" xfId="1" applyFont="1" applyFill="1" applyBorder="1" applyAlignment="1">
      <alignment horizontal="right" vertical="center" wrapText="1"/>
    </xf>
    <xf numFmtId="0" fontId="32" fillId="8" borderId="84" xfId="1" applyFont="1" applyFill="1" applyBorder="1" applyAlignment="1">
      <alignment horizontal="right" vertical="center" wrapText="1"/>
    </xf>
    <xf numFmtId="0" fontId="4" fillId="0" borderId="159" xfId="0" applyFont="1" applyBorder="1" applyAlignment="1">
      <alignment horizontal="center" wrapText="1"/>
    </xf>
    <xf numFmtId="0" fontId="4" fillId="0" borderId="81" xfId="0" applyFont="1" applyBorder="1" applyAlignment="1">
      <alignment horizontal="center" wrapText="1"/>
    </xf>
    <xf numFmtId="0" fontId="4" fillId="0" borderId="160" xfId="0" applyFont="1" applyBorder="1" applyAlignment="1">
      <alignment horizontal="center" wrapText="1"/>
    </xf>
    <xf numFmtId="0" fontId="4" fillId="0" borderId="49" xfId="0" applyFont="1" applyBorder="1" applyAlignment="1">
      <alignment horizontal="center" wrapText="1"/>
    </xf>
    <xf numFmtId="0" fontId="4" fillId="0" borderId="5" xfId="0" applyFont="1" applyBorder="1" applyAlignment="1">
      <alignment horizontal="center" wrapText="1"/>
    </xf>
    <xf numFmtId="0" fontId="4" fillId="0" borderId="50" xfId="0" applyFont="1" applyBorder="1" applyAlignment="1">
      <alignment horizontal="center" wrapText="1"/>
    </xf>
    <xf numFmtId="0" fontId="4" fillId="0" borderId="51" xfId="0" applyFont="1" applyBorder="1" applyAlignment="1">
      <alignment horizontal="center" wrapText="1"/>
    </xf>
    <xf numFmtId="0" fontId="4" fillId="0" borderId="52" xfId="0" applyFont="1" applyBorder="1" applyAlignment="1">
      <alignment horizontal="center" wrapText="1"/>
    </xf>
    <xf numFmtId="0" fontId="4" fillId="0" borderId="53" xfId="0" applyFont="1" applyBorder="1" applyAlignment="1">
      <alignment horizontal="center" wrapText="1"/>
    </xf>
    <xf numFmtId="173" fontId="42" fillId="16" borderId="5" xfId="0" applyNumberFormat="1" applyFont="1" applyFill="1" applyBorder="1" applyAlignment="1">
      <alignment horizontal="right" vertical="center" wrapText="1"/>
    </xf>
    <xf numFmtId="173" fontId="42" fillId="16" borderId="50" xfId="0" applyNumberFormat="1" applyFont="1" applyFill="1" applyBorder="1" applyAlignment="1">
      <alignment horizontal="right" vertical="center" wrapText="1"/>
    </xf>
    <xf numFmtId="0" fontId="42" fillId="8" borderId="84" xfId="0" applyFont="1" applyFill="1" applyBorder="1" applyAlignment="1">
      <alignment horizontal="right" vertical="center" wrapText="1"/>
    </xf>
    <xf numFmtId="173" fontId="42" fillId="11" borderId="84" xfId="0" applyNumberFormat="1" applyFont="1" applyFill="1" applyBorder="1" applyAlignment="1">
      <alignment horizontal="right" vertical="center" wrapText="1"/>
    </xf>
    <xf numFmtId="173" fontId="42" fillId="11" borderId="156" xfId="0" applyNumberFormat="1" applyFont="1" applyFill="1" applyBorder="1" applyAlignment="1">
      <alignment horizontal="right" vertical="center" wrapText="1"/>
    </xf>
    <xf numFmtId="0" fontId="32" fillId="8" borderId="22" xfId="1" applyFont="1" applyFill="1" applyBorder="1" applyAlignment="1">
      <alignment horizontal="center" vertical="center" wrapText="1"/>
    </xf>
    <xf numFmtId="0" fontId="32" fillId="8" borderId="48" xfId="1" applyFont="1" applyFill="1" applyBorder="1" applyAlignment="1">
      <alignment horizontal="center" vertical="center" wrapText="1"/>
    </xf>
    <xf numFmtId="0" fontId="32" fillId="8" borderId="5" xfId="1" applyFont="1" applyFill="1" applyBorder="1" applyAlignment="1">
      <alignment horizontal="center" vertical="center" wrapText="1"/>
    </xf>
    <xf numFmtId="0" fontId="32" fillId="8" borderId="50" xfId="1" applyFont="1" applyFill="1" applyBorder="1" applyAlignment="1">
      <alignment horizontal="center" vertical="center" wrapText="1"/>
    </xf>
    <xf numFmtId="0" fontId="32" fillId="8" borderId="84" xfId="1" applyFont="1" applyFill="1" applyBorder="1" applyAlignment="1">
      <alignment horizontal="center" vertical="center" wrapText="1"/>
    </xf>
    <xf numFmtId="0" fontId="32" fillId="8" borderId="156" xfId="1" applyFont="1" applyFill="1" applyBorder="1" applyAlignment="1">
      <alignment horizontal="center" vertical="center" wrapText="1"/>
    </xf>
    <xf numFmtId="0" fontId="77" fillId="8" borderId="5" xfId="0" applyFont="1" applyFill="1" applyBorder="1" applyAlignment="1">
      <alignment horizontal="right" vertical="center" wrapText="1"/>
    </xf>
    <xf numFmtId="0" fontId="42" fillId="8" borderId="5" xfId="0" applyFont="1" applyFill="1" applyBorder="1" applyAlignment="1">
      <alignment horizontal="right" vertical="center" wrapText="1"/>
    </xf>
    <xf numFmtId="173" fontId="42" fillId="17" borderId="5" xfId="0" applyNumberFormat="1" applyFont="1" applyFill="1" applyBorder="1" applyAlignment="1">
      <alignment horizontal="right" vertical="center" wrapText="1"/>
    </xf>
    <xf numFmtId="173" fontId="42" fillId="17" borderId="50" xfId="0" applyNumberFormat="1" applyFont="1" applyFill="1" applyBorder="1" applyAlignment="1">
      <alignment horizontal="right" vertical="center" wrapText="1"/>
    </xf>
    <xf numFmtId="0" fontId="32" fillId="8" borderId="80" xfId="1" applyFont="1" applyFill="1" applyBorder="1" applyAlignment="1">
      <alignment horizontal="right" vertical="center" wrapText="1"/>
    </xf>
    <xf numFmtId="0" fontId="32" fillId="8" borderId="81" xfId="1" applyFont="1" applyFill="1" applyBorder="1" applyAlignment="1">
      <alignment horizontal="right" vertical="center" wrapText="1"/>
    </xf>
    <xf numFmtId="0" fontId="32" fillId="8" borderId="101" xfId="1" applyFont="1" applyFill="1" applyBorder="1" applyAlignment="1">
      <alignment horizontal="right" vertical="center" wrapText="1"/>
    </xf>
    <xf numFmtId="0" fontId="32" fillId="8" borderId="5" xfId="1" applyFont="1" applyFill="1" applyAlignment="1">
      <alignment horizontal="right" vertical="center" wrapText="1"/>
    </xf>
    <xf numFmtId="0" fontId="32" fillId="8" borderId="83" xfId="1" applyFont="1" applyFill="1" applyBorder="1" applyAlignment="1">
      <alignment horizontal="right" vertical="center" wrapText="1"/>
    </xf>
    <xf numFmtId="0" fontId="67" fillId="8" borderId="81" xfId="1" applyFont="1" applyFill="1" applyBorder="1" applyAlignment="1">
      <alignment horizontal="center" vertical="center" wrapText="1"/>
    </xf>
    <xf numFmtId="0" fontId="67" fillId="8" borderId="82" xfId="1" applyFont="1" applyFill="1" applyBorder="1" applyAlignment="1">
      <alignment horizontal="center" vertical="center" wrapText="1"/>
    </xf>
    <xf numFmtId="0" fontId="67" fillId="8" borderId="5" xfId="1" applyFont="1" applyFill="1" applyAlignment="1">
      <alignment horizontal="center" vertical="center" wrapText="1"/>
    </xf>
    <xf numFmtId="0" fontId="67" fillId="8" borderId="102" xfId="1" applyFont="1" applyFill="1" applyBorder="1" applyAlignment="1">
      <alignment horizontal="center" vertical="center" wrapText="1"/>
    </xf>
    <xf numFmtId="0" fontId="67" fillId="8" borderId="84" xfId="1" applyFont="1" applyFill="1" applyBorder="1" applyAlignment="1">
      <alignment horizontal="center" vertical="center" wrapText="1"/>
    </xf>
    <xf numFmtId="0" fontId="67" fillId="8" borderId="85" xfId="1" applyFont="1" applyFill="1" applyBorder="1" applyAlignment="1">
      <alignment horizontal="center" vertical="center" wrapText="1"/>
    </xf>
    <xf numFmtId="0" fontId="4" fillId="0" borderId="80" xfId="0" applyFont="1" applyBorder="1" applyAlignment="1">
      <alignment horizontal="center" wrapText="1"/>
    </xf>
    <xf numFmtId="0" fontId="4" fillId="0" borderId="82" xfId="0" applyFont="1" applyBorder="1" applyAlignment="1">
      <alignment horizontal="center" wrapText="1"/>
    </xf>
    <xf numFmtId="0" fontId="4" fillId="0" borderId="101" xfId="0" applyFont="1" applyBorder="1" applyAlignment="1">
      <alignment horizontal="center" wrapText="1"/>
    </xf>
    <xf numFmtId="0" fontId="4" fillId="0" borderId="102" xfId="0" applyFont="1" applyBorder="1" applyAlignment="1">
      <alignment horizontal="center" wrapText="1"/>
    </xf>
    <xf numFmtId="0" fontId="4" fillId="0" borderId="83" xfId="0" applyFont="1" applyBorder="1" applyAlignment="1">
      <alignment horizontal="center" wrapText="1"/>
    </xf>
    <xf numFmtId="0" fontId="4" fillId="0" borderId="84" xfId="0" applyFont="1" applyBorder="1" applyAlignment="1">
      <alignment horizontal="center" wrapText="1"/>
    </xf>
    <xf numFmtId="0" fontId="4" fillId="0" borderId="85" xfId="0" applyFont="1" applyBorder="1" applyAlignment="1">
      <alignment horizontal="center" wrapText="1"/>
    </xf>
    <xf numFmtId="173" fontId="42" fillId="17" borderId="102" xfId="0" applyNumberFormat="1" applyFont="1" applyFill="1" applyBorder="1" applyAlignment="1">
      <alignment horizontal="right" vertical="center" wrapText="1"/>
    </xf>
    <xf numFmtId="173" fontId="42" fillId="16" borderId="102" xfId="0" applyNumberFormat="1" applyFont="1" applyFill="1" applyBorder="1" applyAlignment="1">
      <alignment horizontal="right" vertical="center" wrapText="1"/>
    </xf>
    <xf numFmtId="173" fontId="42" fillId="11" borderId="5" xfId="0" applyNumberFormat="1" applyFont="1" applyFill="1" applyBorder="1" applyAlignment="1">
      <alignment horizontal="right" vertical="center" wrapText="1"/>
    </xf>
    <xf numFmtId="173" fontId="42" fillId="11" borderId="102" xfId="0" applyNumberFormat="1" applyFont="1" applyFill="1" applyBorder="1" applyAlignment="1">
      <alignment horizontal="right" vertical="center" wrapText="1"/>
    </xf>
    <xf numFmtId="0" fontId="30" fillId="0" borderId="134" xfId="0" applyFont="1" applyBorder="1" applyAlignment="1">
      <alignment horizontal="center" vertical="top" wrapText="1"/>
    </xf>
    <xf numFmtId="0" fontId="5" fillId="0" borderId="13" xfId="0" applyFont="1" applyBorder="1"/>
    <xf numFmtId="0" fontId="5" fillId="0" borderId="135" xfId="0" applyFont="1" applyBorder="1"/>
    <xf numFmtId="0" fontId="32" fillId="0" borderId="149" xfId="0" applyFont="1" applyBorder="1" applyAlignment="1">
      <alignment horizontal="center" vertical="center" wrapText="1"/>
    </xf>
    <xf numFmtId="0" fontId="32" fillId="0" borderId="150" xfId="0" applyFont="1" applyBorder="1"/>
    <xf numFmtId="0" fontId="32" fillId="0" borderId="151" xfId="0" applyFont="1" applyBorder="1"/>
    <xf numFmtId="0" fontId="28" fillId="0" borderId="134" xfId="0" applyFont="1" applyBorder="1" applyAlignment="1">
      <alignment horizontal="center" vertical="top" wrapText="1"/>
    </xf>
    <xf numFmtId="0" fontId="29" fillId="0" borderId="134" xfId="0" applyFont="1" applyBorder="1" applyAlignment="1">
      <alignment horizontal="left" vertical="top" wrapText="1"/>
    </xf>
    <xf numFmtId="0" fontId="4" fillId="0" borderId="13" xfId="0" applyFont="1" applyBorder="1"/>
    <xf numFmtId="0" fontId="4" fillId="0" borderId="14" xfId="0" applyFont="1" applyBorder="1"/>
    <xf numFmtId="0" fontId="29" fillId="0" borderId="9" xfId="0" applyFont="1" applyBorder="1" applyAlignment="1">
      <alignment horizontal="center" vertical="center"/>
    </xf>
    <xf numFmtId="0" fontId="29" fillId="0" borderId="152" xfId="0" applyFont="1" applyBorder="1" applyAlignment="1">
      <alignment horizontal="center" vertical="center"/>
    </xf>
    <xf numFmtId="0" fontId="29" fillId="0" borderId="11" xfId="0" applyFont="1" applyBorder="1" applyAlignment="1">
      <alignment horizontal="center" vertical="center"/>
    </xf>
    <xf numFmtId="0" fontId="29" fillId="0" borderId="104" xfId="0" applyFont="1" applyBorder="1" applyAlignment="1">
      <alignment horizontal="center" vertical="center"/>
    </xf>
    <xf numFmtId="0" fontId="6" fillId="0" borderId="15" xfId="0" applyFont="1" applyBorder="1" applyAlignment="1">
      <alignment horizontal="left" vertical="top" wrapText="1"/>
    </xf>
    <xf numFmtId="0" fontId="6" fillId="0" borderId="134" xfId="0" applyFont="1" applyBorder="1" applyAlignment="1">
      <alignment horizontal="left" vertical="top" wrapText="1"/>
    </xf>
    <xf numFmtId="0" fontId="5" fillId="0" borderId="14" xfId="0" applyFont="1" applyBorder="1"/>
    <xf numFmtId="164" fontId="62" fillId="0" borderId="83" xfId="0" applyNumberFormat="1" applyFont="1" applyBorder="1" applyAlignment="1">
      <alignment horizontal="center" vertical="center" wrapText="1"/>
    </xf>
    <xf numFmtId="0" fontId="61" fillId="0" borderId="84" xfId="0" applyFont="1" applyBorder="1"/>
    <xf numFmtId="0" fontId="61" fillId="0" borderId="85" xfId="0" applyFont="1" applyBorder="1"/>
    <xf numFmtId="0" fontId="69" fillId="0" borderId="124" xfId="0" applyFont="1" applyBorder="1" applyAlignment="1">
      <alignment horizontal="left" vertical="center" wrapText="1"/>
    </xf>
    <xf numFmtId="0" fontId="61" fillId="0" borderId="19" xfId="0" applyFont="1" applyBorder="1"/>
    <xf numFmtId="0" fontId="61" fillId="0" borderId="152" xfId="0" applyFont="1" applyBorder="1"/>
    <xf numFmtId="0" fontId="27" fillId="0" borderId="124" xfId="0" applyFont="1" applyBorder="1" applyAlignment="1">
      <alignment horizontal="left" vertical="top" wrapText="1"/>
    </xf>
    <xf numFmtId="0" fontId="4" fillId="0" borderId="19" xfId="0" applyFont="1" applyBorder="1"/>
    <xf numFmtId="0" fontId="4" fillId="0" borderId="152" xfId="0" applyFont="1" applyBorder="1"/>
    <xf numFmtId="0" fontId="6" fillId="0" borderId="134" xfId="0" applyFont="1" applyBorder="1" applyAlignment="1">
      <alignment horizontal="right" vertical="top"/>
    </xf>
    <xf numFmtId="0" fontId="28" fillId="0" borderId="134" xfId="0" applyFont="1" applyBorder="1" applyAlignment="1">
      <alignment horizontal="right" vertical="top"/>
    </xf>
    <xf numFmtId="0" fontId="26" fillId="8" borderId="47" xfId="1" applyFont="1" applyFill="1" applyBorder="1" applyAlignment="1">
      <alignment horizontal="center" wrapText="1"/>
    </xf>
    <xf numFmtId="0" fontId="15" fillId="8" borderId="22" xfId="1" applyFont="1" applyFill="1" applyBorder="1"/>
    <xf numFmtId="0" fontId="15" fillId="8" borderId="48" xfId="1" applyFont="1" applyFill="1" applyBorder="1"/>
    <xf numFmtId="0" fontId="15" fillId="8" borderId="49" xfId="1" applyFont="1" applyFill="1" applyBorder="1"/>
    <xf numFmtId="0" fontId="15" fillId="8" borderId="5" xfId="1" applyFont="1" applyFill="1"/>
    <xf numFmtId="0" fontId="15" fillId="8" borderId="50" xfId="1" applyFont="1" applyFill="1" applyBorder="1"/>
    <xf numFmtId="0" fontId="4" fillId="8" borderId="22" xfId="1" applyFont="1" applyFill="1" applyBorder="1"/>
    <xf numFmtId="0" fontId="4" fillId="8" borderId="48" xfId="1" applyFont="1" applyFill="1" applyBorder="1"/>
    <xf numFmtId="0" fontId="4" fillId="8" borderId="49" xfId="1" applyFont="1" applyFill="1" applyBorder="1"/>
    <xf numFmtId="0" fontId="4" fillId="8" borderId="5" xfId="1" applyFont="1" applyFill="1"/>
    <xf numFmtId="0" fontId="4" fillId="8" borderId="50" xfId="1" applyFont="1" applyFill="1" applyBorder="1"/>
    <xf numFmtId="0" fontId="26" fillId="8" borderId="51" xfId="1" applyFont="1" applyFill="1" applyBorder="1" applyAlignment="1">
      <alignment horizontal="center"/>
    </xf>
    <xf numFmtId="0" fontId="4" fillId="8" borderId="52" xfId="1" applyFont="1" applyFill="1" applyBorder="1"/>
    <xf numFmtId="0" fontId="4" fillId="8" borderId="53" xfId="1" applyFont="1" applyFill="1" applyBorder="1"/>
    <xf numFmtId="0" fontId="76" fillId="8" borderId="49" xfId="1" applyFont="1" applyFill="1" applyBorder="1" applyAlignment="1">
      <alignment horizontal="center" wrapText="1"/>
    </xf>
    <xf numFmtId="0" fontId="58" fillId="8" borderId="5" xfId="1" applyFont="1" applyFill="1" applyAlignment="1">
      <alignment horizontal="center" wrapText="1"/>
    </xf>
    <xf numFmtId="0" fontId="58" fillId="8" borderId="50" xfId="1" applyFont="1" applyFill="1" applyBorder="1" applyAlignment="1">
      <alignment horizontal="center" wrapText="1"/>
    </xf>
    <xf numFmtId="0" fontId="58" fillId="8" borderId="49" xfId="1" applyFont="1" applyFill="1" applyBorder="1" applyAlignment="1">
      <alignment horizontal="center" wrapText="1"/>
    </xf>
    <xf numFmtId="0" fontId="58" fillId="8" borderId="51" xfId="1" applyFont="1" applyFill="1" applyBorder="1" applyAlignment="1">
      <alignment horizontal="center" wrapText="1"/>
    </xf>
    <xf numFmtId="0" fontId="58" fillId="8" borderId="52" xfId="1" applyFont="1" applyFill="1" applyBorder="1" applyAlignment="1">
      <alignment horizontal="center" wrapText="1"/>
    </xf>
    <xf numFmtId="0" fontId="58" fillId="8" borderId="53" xfId="1" applyFont="1" applyFill="1" applyBorder="1" applyAlignment="1">
      <alignment horizontal="center" wrapText="1"/>
    </xf>
    <xf numFmtId="0" fontId="71" fillId="8" borderId="49" xfId="1" applyFont="1" applyFill="1" applyBorder="1" applyAlignment="1">
      <alignment horizontal="center" wrapText="1"/>
    </xf>
    <xf numFmtId="0" fontId="25" fillId="8" borderId="5" xfId="1" applyFont="1" applyFill="1" applyAlignment="1">
      <alignment horizontal="center"/>
    </xf>
    <xf numFmtId="0" fontId="25" fillId="8" borderId="50" xfId="1" applyFont="1" applyFill="1" applyBorder="1" applyAlignment="1">
      <alignment horizontal="center"/>
    </xf>
    <xf numFmtId="0" fontId="25" fillId="8" borderId="49" xfId="1" applyFont="1" applyFill="1" applyBorder="1" applyAlignment="1">
      <alignment horizontal="center"/>
    </xf>
    <xf numFmtId="0" fontId="25" fillId="8" borderId="51" xfId="1" applyFont="1" applyFill="1" applyBorder="1" applyAlignment="1">
      <alignment horizontal="center"/>
    </xf>
    <xf numFmtId="0" fontId="25" fillId="8" borderId="52" xfId="1" applyFont="1" applyFill="1" applyBorder="1" applyAlignment="1">
      <alignment horizontal="center"/>
    </xf>
    <xf numFmtId="0" fontId="25" fillId="8" borderId="53" xfId="1" applyFont="1" applyFill="1" applyBorder="1" applyAlignment="1">
      <alignment horizontal="center"/>
    </xf>
    <xf numFmtId="0" fontId="24" fillId="5" borderId="73" xfId="1" applyFont="1" applyFill="1" applyBorder="1" applyAlignment="1">
      <alignment horizontal="left" vertical="center" wrapText="1"/>
    </xf>
    <xf numFmtId="0" fontId="92" fillId="0" borderId="19" xfId="1" applyFont="1" applyBorder="1"/>
    <xf numFmtId="0" fontId="92" fillId="0" borderId="65" xfId="1" applyFont="1" applyBorder="1"/>
    <xf numFmtId="0" fontId="92" fillId="0" borderId="71" xfId="1" applyFont="1" applyBorder="1"/>
    <xf numFmtId="0" fontId="92" fillId="0" borderId="18" xfId="1" applyFont="1" applyBorder="1"/>
    <xf numFmtId="0" fontId="92" fillId="0" borderId="72" xfId="1" applyFont="1" applyBorder="1"/>
    <xf numFmtId="0" fontId="93" fillId="0" borderId="19" xfId="1" applyFont="1" applyBorder="1"/>
    <xf numFmtId="0" fontId="93" fillId="0" borderId="65" xfId="1" applyFont="1" applyBorder="1"/>
    <xf numFmtId="0" fontId="93" fillId="0" borderId="71" xfId="1" applyFont="1" applyBorder="1"/>
    <xf numFmtId="0" fontId="93" fillId="0" borderId="18" xfId="1" applyFont="1" applyBorder="1"/>
    <xf numFmtId="0" fontId="93" fillId="0" borderId="72" xfId="1" applyFont="1" applyBorder="1"/>
    <xf numFmtId="0" fontId="91" fillId="0" borderId="63" xfId="1" applyFont="1" applyBorder="1" applyAlignment="1">
      <alignment horizontal="center"/>
    </xf>
    <xf numFmtId="0" fontId="22" fillId="0" borderId="13" xfId="1" applyFont="1" applyBorder="1"/>
    <xf numFmtId="0" fontId="22" fillId="0" borderId="64" xfId="1" applyFont="1" applyBorder="1"/>
    <xf numFmtId="0" fontId="23" fillId="0" borderId="63" xfId="1" applyFont="1" applyBorder="1" applyAlignment="1">
      <alignment horizontal="center"/>
    </xf>
    <xf numFmtId="0" fontId="4" fillId="0" borderId="13" xfId="1" applyFont="1" applyBorder="1"/>
    <xf numFmtId="0" fontId="4" fillId="0" borderId="64" xfId="1" applyFont="1" applyBorder="1"/>
    <xf numFmtId="4" fontId="22" fillId="8" borderId="49" xfId="1" applyNumberFormat="1" applyFont="1" applyFill="1" applyBorder="1" applyAlignment="1">
      <alignment horizontal="center"/>
    </xf>
    <xf numFmtId="0" fontId="22" fillId="8" borderId="5" xfId="1" applyFont="1" applyFill="1"/>
    <xf numFmtId="0" fontId="22" fillId="8" borderId="50" xfId="1" applyFont="1" applyFill="1" applyBorder="1"/>
    <xf numFmtId="0" fontId="94" fillId="8" borderId="5" xfId="1" applyFont="1" applyFill="1"/>
    <xf numFmtId="0" fontId="94" fillId="8" borderId="50" xfId="1" applyFont="1" applyFill="1" applyBorder="1"/>
    <xf numFmtId="0" fontId="20" fillId="8" borderId="49" xfId="1" applyFont="1" applyFill="1" applyBorder="1" applyAlignment="1">
      <alignment horizontal="center" wrapText="1"/>
    </xf>
    <xf numFmtId="0" fontId="21" fillId="8" borderId="49" xfId="1" applyFont="1" applyFill="1" applyBorder="1" applyAlignment="1">
      <alignment horizontal="center" wrapText="1"/>
    </xf>
    <xf numFmtId="10" fontId="24" fillId="8" borderId="5" xfId="1" applyNumberFormat="1" applyFont="1" applyFill="1" applyAlignment="1">
      <alignment horizontal="center" vertical="center"/>
    </xf>
    <xf numFmtId="0" fontId="24" fillId="8" borderId="5" xfId="1" applyFont="1" applyFill="1"/>
    <xf numFmtId="10" fontId="22" fillId="8" borderId="5" xfId="1" applyNumberFormat="1" applyFont="1" applyFill="1" applyAlignment="1">
      <alignment horizontal="center" vertical="center"/>
    </xf>
    <xf numFmtId="10" fontId="24" fillId="8" borderId="5" xfId="1" applyNumberFormat="1" applyFont="1" applyFill="1" applyAlignment="1">
      <alignment horizontal="center" vertical="center" wrapText="1"/>
    </xf>
    <xf numFmtId="10" fontId="22" fillId="8" borderId="5" xfId="1" applyNumberFormat="1" applyFont="1" applyFill="1" applyAlignment="1">
      <alignment horizontal="center" vertical="center" wrapText="1"/>
    </xf>
    <xf numFmtId="0" fontId="11" fillId="5" borderId="68" xfId="1" applyFont="1" applyFill="1" applyBorder="1" applyAlignment="1">
      <alignment horizontal="center"/>
    </xf>
    <xf numFmtId="0" fontId="13" fillId="0" borderId="69" xfId="1" applyFont="1" applyBorder="1"/>
    <xf numFmtId="0" fontId="13" fillId="0" borderId="70" xfId="1" applyFont="1" applyBorder="1"/>
    <xf numFmtId="0" fontId="20" fillId="8" borderId="73" xfId="1" applyFont="1" applyFill="1" applyBorder="1" applyAlignment="1">
      <alignment horizontal="center"/>
    </xf>
    <xf numFmtId="0" fontId="15" fillId="8" borderId="19" xfId="1" applyFont="1" applyFill="1" applyBorder="1"/>
    <xf numFmtId="0" fontId="15" fillId="8" borderId="65" xfId="1" applyFont="1" applyFill="1" applyBorder="1"/>
    <xf numFmtId="0" fontId="21" fillId="8" borderId="73" xfId="1" applyFont="1" applyFill="1" applyBorder="1" applyAlignment="1">
      <alignment horizontal="center"/>
    </xf>
    <xf numFmtId="0" fontId="4" fillId="8" borderId="19" xfId="1" applyFont="1" applyFill="1" applyBorder="1"/>
    <xf numFmtId="0" fontId="4" fillId="8" borderId="65" xfId="1" applyFont="1" applyFill="1" applyBorder="1"/>
    <xf numFmtId="0" fontId="13" fillId="0" borderId="66" xfId="1" applyFont="1" applyBorder="1" applyAlignment="1">
      <alignment horizontal="center"/>
    </xf>
    <xf numFmtId="0" fontId="13" fillId="0" borderId="23" xfId="1" applyFont="1" applyBorder="1" applyAlignment="1">
      <alignment horizontal="center"/>
    </xf>
    <xf numFmtId="0" fontId="13" fillId="0" borderId="62" xfId="1" applyFont="1" applyBorder="1" applyAlignment="1">
      <alignment horizontal="center"/>
    </xf>
    <xf numFmtId="0" fontId="13" fillId="0" borderId="71" xfId="1" applyFont="1" applyBorder="1" applyAlignment="1">
      <alignment horizontal="center"/>
    </xf>
    <xf numFmtId="0" fontId="13" fillId="0" borderId="18" xfId="1" applyFont="1" applyBorder="1" applyAlignment="1">
      <alignment horizontal="center"/>
    </xf>
    <xf numFmtId="0" fontId="13" fillId="0" borderId="72" xfId="1" applyFont="1" applyBorder="1" applyAlignment="1">
      <alignment horizontal="center"/>
    </xf>
    <xf numFmtId="0" fontId="4" fillId="0" borderId="66" xfId="1" applyFont="1" applyBorder="1" applyAlignment="1">
      <alignment horizontal="center"/>
    </xf>
    <xf numFmtId="0" fontId="4" fillId="0" borderId="23" xfId="1" applyFont="1" applyBorder="1" applyAlignment="1">
      <alignment horizontal="center"/>
    </xf>
    <xf numFmtId="0" fontId="4" fillId="0" borderId="62" xfId="1" applyFont="1" applyBorder="1" applyAlignment="1">
      <alignment horizontal="center"/>
    </xf>
    <xf numFmtId="0" fontId="4" fillId="0" borderId="71" xfId="1" applyFont="1" applyBorder="1" applyAlignment="1">
      <alignment horizontal="center"/>
    </xf>
    <xf numFmtId="0" fontId="4" fillId="0" borderId="18" xfId="1" applyFont="1" applyBorder="1" applyAlignment="1">
      <alignment horizontal="center"/>
    </xf>
    <xf numFmtId="0" fontId="4" fillId="0" borderId="72" xfId="1" applyFont="1" applyBorder="1" applyAlignment="1">
      <alignment horizontal="center"/>
    </xf>
    <xf numFmtId="173" fontId="74" fillId="17" borderId="13" xfId="0" applyNumberFormat="1" applyFont="1" applyFill="1" applyBorder="1" applyAlignment="1">
      <alignment horizontal="right" vertical="center" wrapText="1"/>
    </xf>
    <xf numFmtId="173" fontId="74" fillId="17" borderId="165" xfId="0" applyNumberFormat="1" applyFont="1" applyFill="1" applyBorder="1" applyAlignment="1">
      <alignment horizontal="right" vertical="center" wrapText="1"/>
    </xf>
    <xf numFmtId="173" fontId="73" fillId="17" borderId="158" xfId="0" applyNumberFormat="1" applyFont="1" applyFill="1" applyBorder="1" applyAlignment="1">
      <alignment horizontal="right" vertical="center" wrapText="1"/>
    </xf>
    <xf numFmtId="173" fontId="73" fillId="17" borderId="167" xfId="0" applyNumberFormat="1" applyFont="1" applyFill="1" applyBorder="1" applyAlignment="1">
      <alignment horizontal="right" vertical="center" wrapText="1"/>
    </xf>
    <xf numFmtId="0" fontId="74" fillId="0" borderId="60" xfId="0" applyFont="1" applyBorder="1" applyAlignment="1">
      <alignment horizontal="left" vertical="center" wrapText="1"/>
    </xf>
    <xf numFmtId="173" fontId="80" fillId="0" borderId="15" xfId="0" applyNumberFormat="1" applyFont="1" applyBorder="1" applyAlignment="1">
      <alignment horizontal="right" vertical="center" wrapText="1"/>
    </xf>
    <xf numFmtId="4" fontId="57" fillId="0" borderId="47" xfId="1" applyNumberFormat="1" applyFont="1" applyBorder="1" applyAlignment="1">
      <alignment horizontal="center" vertical="center" wrapText="1"/>
    </xf>
    <xf numFmtId="4" fontId="57" fillId="0" borderId="22" xfId="1" applyNumberFormat="1" applyFont="1" applyBorder="1" applyAlignment="1">
      <alignment horizontal="center" vertical="center" wrapText="1"/>
    </xf>
    <xf numFmtId="4" fontId="57" fillId="0" borderId="48" xfId="1" applyNumberFormat="1" applyFont="1" applyBorder="1" applyAlignment="1">
      <alignment horizontal="center" vertical="center" wrapText="1"/>
    </xf>
    <xf numFmtId="4" fontId="57" fillId="0" borderId="49" xfId="1" applyNumberFormat="1" applyFont="1" applyBorder="1" applyAlignment="1">
      <alignment horizontal="center" vertical="center" wrapText="1"/>
    </xf>
    <xf numFmtId="4" fontId="57" fillId="0" borderId="5" xfId="1" applyNumberFormat="1" applyFont="1" applyBorder="1" applyAlignment="1">
      <alignment horizontal="center" vertical="center" wrapText="1"/>
    </xf>
    <xf numFmtId="4" fontId="57" fillId="0" borderId="50" xfId="1" applyNumberFormat="1" applyFont="1" applyBorder="1" applyAlignment="1">
      <alignment horizontal="center" vertical="center" wrapText="1"/>
    </xf>
    <xf numFmtId="171" fontId="12" fillId="8" borderId="50" xfId="1" applyNumberFormat="1" applyFont="1" applyFill="1" applyBorder="1" applyAlignment="1">
      <alignment horizontal="center"/>
    </xf>
    <xf numFmtId="164" fontId="62" fillId="0" borderId="51" xfId="1" applyNumberFormat="1" applyFont="1" applyBorder="1" applyAlignment="1">
      <alignment horizontal="center" wrapText="1"/>
    </xf>
    <xf numFmtId="164" fontId="66" fillId="0" borderId="52" xfId="1" applyNumberFormat="1" applyFont="1" applyBorder="1" applyAlignment="1">
      <alignment horizontal="center" wrapText="1"/>
    </xf>
    <xf numFmtId="164" fontId="66" fillId="0" borderId="53" xfId="1" applyNumberFormat="1" applyFont="1" applyBorder="1" applyAlignment="1">
      <alignment horizontal="center" wrapText="1"/>
    </xf>
    <xf numFmtId="0" fontId="44" fillId="4" borderId="129" xfId="1" applyFont="1" applyFill="1" applyBorder="1" applyAlignment="1">
      <alignment horizontal="center" vertical="center"/>
    </xf>
    <xf numFmtId="0" fontId="4" fillId="0" borderId="130" xfId="1" applyFont="1" applyBorder="1"/>
    <xf numFmtId="0" fontId="4" fillId="0" borderId="131" xfId="1" applyFont="1" applyBorder="1"/>
    <xf numFmtId="168" fontId="45" fillId="8" borderId="15" xfId="1" applyNumberFormat="1" applyFont="1" applyFill="1" applyBorder="1" applyAlignment="1">
      <alignment horizontal="left" vertical="center" wrapText="1"/>
    </xf>
    <xf numFmtId="0" fontId="4" fillId="8" borderId="135" xfId="1" applyFont="1" applyFill="1" applyBorder="1"/>
    <xf numFmtId="0" fontId="48" fillId="0" borderId="34" xfId="1" applyFont="1" applyBorder="1" applyAlignment="1">
      <alignment horizontal="left" vertical="center" wrapText="1"/>
    </xf>
    <xf numFmtId="0" fontId="4" fillId="0" borderId="35" xfId="1" applyFont="1" applyBorder="1"/>
    <xf numFmtId="0" fontId="62" fillId="3" borderId="101" xfId="1" applyFont="1" applyFill="1" applyBorder="1" applyAlignment="1">
      <alignment horizontal="center" wrapText="1"/>
    </xf>
    <xf numFmtId="0" fontId="62" fillId="3" borderId="5" xfId="1" applyFont="1" applyFill="1" applyAlignment="1">
      <alignment horizontal="center" wrapText="1"/>
    </xf>
    <xf numFmtId="0" fontId="62" fillId="3" borderId="102" xfId="1" applyFont="1" applyFill="1" applyBorder="1" applyAlignment="1">
      <alignment horizontal="center" wrapText="1"/>
    </xf>
    <xf numFmtId="4" fontId="45" fillId="0" borderId="39" xfId="1" applyNumberFormat="1" applyFont="1" applyBorder="1" applyAlignment="1">
      <alignment vertical="center" wrapText="1"/>
    </xf>
    <xf numFmtId="0" fontId="4" fillId="0" borderId="43" xfId="1" applyFont="1" applyBorder="1"/>
    <xf numFmtId="0" fontId="4" fillId="0" borderId="44" xfId="1" applyFont="1" applyBorder="1"/>
    <xf numFmtId="0" fontId="45" fillId="0" borderId="40" xfId="1" applyFont="1" applyBorder="1" applyAlignment="1">
      <alignment horizontal="center" vertical="center" wrapText="1"/>
    </xf>
    <xf numFmtId="0" fontId="4" fillId="0" borderId="24" xfId="1" applyFont="1" applyBorder="1"/>
    <xf numFmtId="0" fontId="4" fillId="0" borderId="29" xfId="1" applyFont="1" applyBorder="1"/>
    <xf numFmtId="0" fontId="47" fillId="0" borderId="141" xfId="1" applyFont="1" applyBorder="1" applyAlignment="1">
      <alignment horizontal="center" vertical="center" wrapText="1"/>
    </xf>
    <xf numFmtId="0" fontId="4" fillId="0" borderId="143" xfId="1" applyFont="1" applyBorder="1"/>
    <xf numFmtId="0" fontId="4" fillId="0" borderId="144" xfId="1" applyFont="1" applyBorder="1"/>
    <xf numFmtId="15" fontId="45" fillId="8" borderId="7" xfId="1" applyNumberFormat="1" applyFont="1" applyFill="1" applyBorder="1" applyAlignment="1">
      <alignment horizontal="center" vertical="center"/>
    </xf>
    <xf numFmtId="15" fontId="45" fillId="8" borderId="133" xfId="1" applyNumberFormat="1" applyFont="1" applyFill="1" applyBorder="1" applyAlignment="1">
      <alignment horizontal="center" vertical="center"/>
    </xf>
    <xf numFmtId="0" fontId="45" fillId="0" borderId="140" xfId="1" applyFont="1" applyBorder="1" applyAlignment="1">
      <alignment horizontal="center" vertical="center" wrapText="1"/>
    </xf>
    <xf numFmtId="0" fontId="4" fillId="0" borderId="142" xfId="1" applyFont="1" applyBorder="1"/>
    <xf numFmtId="0" fontId="4" fillId="0" borderId="145" xfId="1" applyFont="1" applyBorder="1"/>
    <xf numFmtId="0" fontId="45" fillId="0" borderId="39" xfId="1" applyFont="1" applyBorder="1" applyAlignment="1">
      <alignment horizontal="center" vertical="center" wrapText="1"/>
    </xf>
    <xf numFmtId="0" fontId="77" fillId="0" borderId="8" xfId="0" applyFont="1" applyBorder="1" applyAlignment="1">
      <alignment horizontal="left" vertical="center" wrapText="1"/>
    </xf>
    <xf numFmtId="0" fontId="16" fillId="10" borderId="9" xfId="9" applyFont="1" applyFill="1" applyBorder="1" applyAlignment="1">
      <alignment horizontal="center" vertical="center" wrapText="1"/>
    </xf>
    <xf numFmtId="0" fontId="16" fillId="10" borderId="10" xfId="9" applyFont="1" applyFill="1" applyBorder="1" applyAlignment="1">
      <alignment horizontal="center" vertical="center" wrapText="1"/>
    </xf>
    <xf numFmtId="0" fontId="60" fillId="0" borderId="86" xfId="9" applyFont="1" applyBorder="1" applyAlignment="1" applyProtection="1">
      <alignment horizontal="center" vertical="center" wrapText="1"/>
      <protection locked="0"/>
    </xf>
    <xf numFmtId="0" fontId="60" fillId="0" borderId="87" xfId="9" applyFont="1" applyBorder="1" applyAlignment="1" applyProtection="1">
      <alignment horizontal="center" vertical="center" wrapText="1"/>
      <protection locked="0"/>
    </xf>
    <xf numFmtId="0" fontId="60" fillId="0" borderId="88" xfId="9" applyFont="1" applyBorder="1" applyAlignment="1" applyProtection="1">
      <alignment horizontal="center" vertical="center" wrapText="1"/>
      <protection locked="0"/>
    </xf>
    <xf numFmtId="0" fontId="87" fillId="10" borderId="8" xfId="0" applyFont="1" applyFill="1" applyBorder="1" applyAlignment="1">
      <alignment horizontal="center" vertical="center" wrapText="1"/>
    </xf>
    <xf numFmtId="0" fontId="87" fillId="10" borderId="21" xfId="0" applyFont="1" applyFill="1" applyBorder="1" applyAlignment="1">
      <alignment horizontal="center" vertical="center" wrapText="1"/>
    </xf>
    <xf numFmtId="0" fontId="87" fillId="10" borderId="16" xfId="0" applyFont="1" applyFill="1" applyBorder="1" applyAlignment="1">
      <alignment horizontal="center" vertical="center" wrapText="1"/>
    </xf>
    <xf numFmtId="0" fontId="33" fillId="0" borderId="80" xfId="0" applyFont="1" applyBorder="1" applyAlignment="1">
      <alignment horizontal="center" wrapText="1"/>
    </xf>
    <xf numFmtId="0" fontId="0" fillId="0" borderId="81" xfId="0" applyBorder="1" applyAlignment="1">
      <alignment horizontal="center"/>
    </xf>
    <xf numFmtId="0" fontId="0" fillId="0" borderId="82" xfId="0" applyBorder="1" applyAlignment="1">
      <alignment horizontal="center"/>
    </xf>
    <xf numFmtId="0" fontId="0" fillId="0" borderId="101" xfId="0" applyBorder="1" applyAlignment="1">
      <alignment horizontal="center"/>
    </xf>
    <xf numFmtId="0" fontId="0" fillId="0" borderId="5" xfId="0" applyBorder="1" applyAlignment="1">
      <alignment horizontal="center"/>
    </xf>
    <xf numFmtId="0" fontId="0" fillId="0" borderId="102" xfId="0" applyBorder="1" applyAlignment="1">
      <alignment horizontal="center"/>
    </xf>
    <xf numFmtId="0" fontId="0" fillId="0" borderId="83" xfId="0" applyBorder="1" applyAlignment="1">
      <alignment horizontal="center"/>
    </xf>
    <xf numFmtId="0" fontId="0" fillId="0" borderId="84" xfId="0" applyBorder="1" applyAlignment="1">
      <alignment horizontal="center"/>
    </xf>
    <xf numFmtId="0" fontId="0" fillId="0" borderId="85" xfId="0" applyBorder="1" applyAlignment="1">
      <alignment horizontal="center"/>
    </xf>
    <xf numFmtId="0" fontId="86" fillId="8" borderId="80" xfId="0" applyFont="1" applyFill="1" applyBorder="1" applyAlignment="1">
      <alignment horizontal="center" vertical="center"/>
    </xf>
    <xf numFmtId="0" fontId="86" fillId="8" borderId="81" xfId="0" applyFont="1" applyFill="1" applyBorder="1" applyAlignment="1">
      <alignment horizontal="center" vertical="center"/>
    </xf>
    <xf numFmtId="0" fontId="86" fillId="8" borderId="82" xfId="0" applyFont="1" applyFill="1" applyBorder="1" applyAlignment="1">
      <alignment horizontal="center" vertical="center"/>
    </xf>
    <xf numFmtId="0" fontId="86" fillId="8" borderId="101" xfId="0" applyFont="1" applyFill="1" applyBorder="1" applyAlignment="1">
      <alignment horizontal="center" vertical="center"/>
    </xf>
    <xf numFmtId="0" fontId="86" fillId="8" borderId="5" xfId="0" applyFont="1" applyFill="1" applyBorder="1" applyAlignment="1">
      <alignment horizontal="center" vertical="center"/>
    </xf>
    <xf numFmtId="0" fontId="86" fillId="8" borderId="102" xfId="0" applyFont="1" applyFill="1" applyBorder="1" applyAlignment="1">
      <alignment horizontal="center" vertical="center"/>
    </xf>
    <xf numFmtId="0" fontId="64" fillId="8" borderId="101" xfId="0" applyFont="1" applyFill="1" applyBorder="1" applyAlignment="1">
      <alignment horizontal="center" vertical="center" wrapText="1"/>
    </xf>
    <xf numFmtId="0" fontId="64" fillId="8" borderId="5" xfId="0" applyFont="1" applyFill="1" applyBorder="1" applyAlignment="1">
      <alignment horizontal="center" vertical="center" wrapText="1"/>
    </xf>
    <xf numFmtId="0" fontId="64" fillId="8" borderId="102" xfId="0" applyFont="1" applyFill="1" applyBorder="1" applyAlignment="1">
      <alignment horizontal="center" vertical="center" wrapText="1"/>
    </xf>
    <xf numFmtId="0" fontId="64" fillId="8" borderId="103" xfId="0" applyFont="1" applyFill="1" applyBorder="1" applyAlignment="1">
      <alignment horizontal="center" vertical="center" wrapText="1"/>
    </xf>
    <xf numFmtId="0" fontId="64" fillId="8" borderId="18" xfId="0" applyFont="1" applyFill="1" applyBorder="1" applyAlignment="1">
      <alignment horizontal="center" vertical="center" wrapText="1"/>
    </xf>
    <xf numFmtId="0" fontId="64" fillId="8" borderId="104" xfId="0" applyFont="1" applyFill="1" applyBorder="1" applyAlignment="1">
      <alignment horizontal="center" vertical="center" wrapText="1"/>
    </xf>
    <xf numFmtId="0" fontId="13" fillId="13" borderId="134" xfId="0" applyFont="1" applyFill="1" applyBorder="1" applyAlignment="1">
      <alignment horizontal="left" wrapText="1"/>
    </xf>
    <xf numFmtId="0" fontId="13" fillId="13" borderId="13" xfId="0" applyFont="1" applyFill="1" applyBorder="1" applyAlignment="1">
      <alignment horizontal="left" wrapText="1"/>
    </xf>
    <xf numFmtId="0" fontId="13" fillId="13" borderId="135" xfId="0" applyFont="1" applyFill="1" applyBorder="1" applyAlignment="1">
      <alignment horizontal="left" wrapText="1"/>
    </xf>
    <xf numFmtId="0" fontId="81" fillId="0" borderId="147" xfId="0" applyFont="1" applyBorder="1" applyAlignment="1">
      <alignment horizontal="left" vertical="center" wrapText="1"/>
    </xf>
    <xf numFmtId="0" fontId="81" fillId="0" borderId="142" xfId="0" applyFont="1" applyBorder="1" applyAlignment="1">
      <alignment horizontal="left" vertical="center" wrapText="1"/>
    </xf>
    <xf numFmtId="0" fontId="81" fillId="0" borderId="121" xfId="0" applyFont="1" applyBorder="1" applyAlignment="1">
      <alignment horizontal="left" vertical="center" wrapText="1"/>
    </xf>
    <xf numFmtId="0" fontId="81" fillId="0" borderId="21" xfId="0" applyFont="1" applyBorder="1" applyAlignment="1">
      <alignment horizontal="center" vertical="center" wrapText="1"/>
    </xf>
    <xf numFmtId="0" fontId="81" fillId="0" borderId="43" xfId="0" applyFont="1" applyBorder="1" applyAlignment="1">
      <alignment horizontal="center" vertical="center" wrapText="1"/>
    </xf>
    <xf numFmtId="0" fontId="81" fillId="0" borderId="16" xfId="0" applyFont="1" applyBorder="1" applyAlignment="1">
      <alignment horizontal="center" vertical="center" wrapText="1"/>
    </xf>
    <xf numFmtId="0" fontId="82" fillId="17" borderId="15" xfId="0" applyFont="1" applyFill="1" applyBorder="1" applyAlignment="1">
      <alignment horizontal="center" vertical="top" wrapText="1"/>
    </xf>
    <xf numFmtId="0" fontId="82" fillId="17" borderId="135" xfId="0" applyFont="1" applyFill="1" applyBorder="1" applyAlignment="1">
      <alignment horizontal="center" vertical="top" wrapText="1"/>
    </xf>
    <xf numFmtId="0" fontId="13" fillId="13" borderId="134" xfId="0" applyFont="1" applyFill="1" applyBorder="1" applyAlignment="1">
      <alignment horizontal="left" vertical="center" wrapText="1"/>
    </xf>
    <xf numFmtId="0" fontId="13" fillId="13" borderId="13" xfId="0" applyFont="1" applyFill="1" applyBorder="1" applyAlignment="1">
      <alignment horizontal="left" vertical="center" wrapText="1"/>
    </xf>
    <xf numFmtId="0" fontId="13" fillId="13" borderId="135" xfId="0" applyFont="1" applyFill="1" applyBorder="1" applyAlignment="1">
      <alignment horizontal="left" vertical="center" wrapText="1"/>
    </xf>
    <xf numFmtId="0" fontId="13" fillId="20" borderId="134" xfId="0" applyFont="1" applyFill="1" applyBorder="1" applyAlignment="1">
      <alignment horizontal="left" vertical="center" wrapText="1"/>
    </xf>
    <xf numFmtId="0" fontId="13" fillId="20" borderId="13" xfId="0" applyFont="1" applyFill="1" applyBorder="1" applyAlignment="1">
      <alignment horizontal="left" vertical="center" wrapText="1"/>
    </xf>
    <xf numFmtId="0" fontId="13" fillId="20" borderId="135" xfId="0" applyFont="1" applyFill="1" applyBorder="1" applyAlignment="1">
      <alignment horizontal="left" vertical="center" wrapText="1"/>
    </xf>
    <xf numFmtId="0" fontId="13" fillId="20" borderId="148" xfId="0" applyFont="1" applyFill="1" applyBorder="1" applyAlignment="1">
      <alignment horizontal="left" vertical="center" wrapText="1"/>
    </xf>
    <xf numFmtId="0" fontId="13" fillId="20" borderId="125" xfId="0" applyFont="1" applyFill="1" applyBorder="1" applyAlignment="1">
      <alignment horizontal="left" vertical="center" wrapText="1"/>
    </xf>
  </cellXfs>
  <cellStyles count="13">
    <cellStyle name="Bom 2" xfId="5"/>
    <cellStyle name="Hiperlink" xfId="8" builtinId="8"/>
    <cellStyle name="Moeda" xfId="11" builtinId="4"/>
    <cellStyle name="Normal" xfId="0" builtinId="0"/>
    <cellStyle name="Normal 2" xfId="1"/>
    <cellStyle name="Normal 2 2" xfId="2"/>
    <cellStyle name="Normal 3" xfId="9"/>
    <cellStyle name="Normal 4" xfId="7"/>
    <cellStyle name="Normal 5" xfId="10"/>
    <cellStyle name="Porcentagem" xfId="12" builtinId="5"/>
    <cellStyle name="Porcentagem 2" xfId="4"/>
    <cellStyle name="Ruim 2" xfId="6"/>
    <cellStyle name="Vírgula 2" xfId="3"/>
  </cellStyles>
  <dxfs count="0"/>
  <tableStyles count="0" defaultTableStyle="TableStyleMedium2" defaultPivotStyle="PivotStyleLight16"/>
  <colors>
    <mruColors>
      <color rgb="FF9BFFC8"/>
      <color rgb="FFFDFDCB"/>
      <color rgb="FFF997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1.png"/><Relationship Id="rId7" Type="http://schemas.openxmlformats.org/officeDocument/2006/relationships/image" Target="../media/image1.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3</xdr:col>
      <xdr:colOff>7620</xdr:colOff>
      <xdr:row>1</xdr:row>
      <xdr:rowOff>30481</xdr:rowOff>
    </xdr:from>
    <xdr:to>
      <xdr:col>6</xdr:col>
      <xdr:colOff>68580</xdr:colOff>
      <xdr:row>5</xdr:row>
      <xdr:rowOff>417345</xdr:rowOff>
    </xdr:to>
    <xdr:pic>
      <xdr:nvPicPr>
        <xdr:cNvPr id="2" name="Picture 1">
          <a:extLst>
            <a:ext uri="{FF2B5EF4-FFF2-40B4-BE49-F238E27FC236}">
              <a16:creationId xmlns:a16="http://schemas.microsoft.com/office/drawing/2014/main" xmlns="" id="{8E45A1AB-D96F-4E4F-941E-16B14199D0C8}"/>
            </a:ext>
          </a:extLst>
        </xdr:cNvPr>
        <xdr:cNvPicPr>
          <a:picLocks noChangeAspect="1"/>
        </xdr:cNvPicPr>
      </xdr:nvPicPr>
      <xdr:blipFill rotWithShape="1">
        <a:blip xmlns:r="http://schemas.openxmlformats.org/officeDocument/2006/relationships" r:embed="rId1"/>
        <a:srcRect t="18099" b="16206"/>
        <a:stretch/>
      </xdr:blipFill>
      <xdr:spPr>
        <a:xfrm>
          <a:off x="4876800" y="274321"/>
          <a:ext cx="1828800" cy="11488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209550</xdr:colOff>
      <xdr:row>3</xdr:row>
      <xdr:rowOff>0</xdr:rowOff>
    </xdr:to>
    <xdr:pic>
      <xdr:nvPicPr>
        <xdr:cNvPr id="2" name="Picture 1">
          <a:extLst>
            <a:ext uri="{FF2B5EF4-FFF2-40B4-BE49-F238E27FC236}">
              <a16:creationId xmlns:a16="http://schemas.microsoft.com/office/drawing/2014/main" xmlns="" id="{0124A3FB-F3D0-44D6-9A23-21216CE3C6A7}"/>
            </a:ext>
          </a:extLst>
        </xdr:cNvPr>
        <xdr:cNvPicPr>
          <a:picLocks noChangeAspect="1"/>
        </xdr:cNvPicPr>
      </xdr:nvPicPr>
      <xdr:blipFill rotWithShape="1">
        <a:blip xmlns:r="http://schemas.openxmlformats.org/officeDocument/2006/relationships" r:embed="rId1"/>
        <a:srcRect t="18099" b="16206"/>
        <a:stretch/>
      </xdr:blipFill>
      <xdr:spPr>
        <a:xfrm>
          <a:off x="0" y="1"/>
          <a:ext cx="1234440" cy="632459"/>
        </a:xfrm>
        <a:prstGeom prst="rect">
          <a:avLst/>
        </a:prstGeom>
      </xdr:spPr>
    </xdr:pic>
    <xdr:clientData/>
  </xdr:twoCellAnchor>
  <xdr:oneCellAnchor>
    <xdr:from>
      <xdr:col>3</xdr:col>
      <xdr:colOff>830580</xdr:colOff>
      <xdr:row>42</xdr:row>
      <xdr:rowOff>0</xdr:rowOff>
    </xdr:from>
    <xdr:ext cx="289560" cy="298223"/>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xmlns="" id="{C1EBA243-774D-B6A6-AFCD-E2C6F379F210}"/>
                </a:ext>
              </a:extLst>
            </xdr:cNvPr>
            <xdr:cNvSpPr txBox="1"/>
          </xdr:nvSpPr>
          <xdr:spPr>
            <a:xfrm>
              <a:off x="5006340" y="9829800"/>
              <a:ext cx="289560" cy="2982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nary>
                      <m:naryPr>
                        <m:chr m:val="∑"/>
                        <m:subHide m:val="on"/>
                        <m:supHide m:val="on"/>
                        <m:ctrlPr>
                          <a:rPr lang="pt-BR" sz="800" i="1">
                            <a:latin typeface="Cambria Math" panose="02040503050406030204" pitchFamily="18" charset="0"/>
                          </a:rPr>
                        </m:ctrlPr>
                      </m:naryPr>
                      <m:sub/>
                      <m:sup/>
                      <m:e/>
                    </m:nary>
                  </m:oMath>
                </m:oMathPara>
              </a14:m>
              <a:endParaRPr lang="pt-BR" sz="800"/>
            </a:p>
          </xdr:txBody>
        </xdr:sp>
      </mc:Choice>
      <mc:Fallback xmlns="">
        <xdr:sp macro="" textlink="">
          <xdr:nvSpPr>
            <xdr:cNvPr id="3" name="TextBox 2">
              <a:extLst>
                <a:ext uri="{FF2B5EF4-FFF2-40B4-BE49-F238E27FC236}">
                  <a16:creationId xmlns:a16="http://schemas.microsoft.com/office/drawing/2014/main" id="{C1EBA243-774D-B6A6-AFCD-E2C6F379F210}"/>
                </a:ext>
              </a:extLst>
            </xdr:cNvPr>
            <xdr:cNvSpPr txBox="1"/>
          </xdr:nvSpPr>
          <xdr:spPr>
            <a:xfrm>
              <a:off x="5006340" y="9829800"/>
              <a:ext cx="289560" cy="2982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pt-BR" sz="800" i="0">
                  <a:latin typeface="Cambria Math" panose="02040503050406030204" pitchFamily="18" charset="0"/>
                </a:rPr>
                <a:t>∑</a:t>
              </a:r>
              <a:endParaRPr lang="pt-BR" sz="8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60960</xdr:colOff>
      <xdr:row>0</xdr:row>
      <xdr:rowOff>30480</xdr:rowOff>
    </xdr:from>
    <xdr:to>
      <xdr:col>1</xdr:col>
      <xdr:colOff>1112520</xdr:colOff>
      <xdr:row>0</xdr:row>
      <xdr:rowOff>877663</xdr:rowOff>
    </xdr:to>
    <xdr:pic>
      <xdr:nvPicPr>
        <xdr:cNvPr id="2" name="Picture 1">
          <a:extLst>
            <a:ext uri="{FF2B5EF4-FFF2-40B4-BE49-F238E27FC236}">
              <a16:creationId xmlns:a16="http://schemas.microsoft.com/office/drawing/2014/main" xmlns="" id="{938EB2FD-706D-47BB-AC66-CE1C992BE1E7}"/>
            </a:ext>
          </a:extLst>
        </xdr:cNvPr>
        <xdr:cNvPicPr>
          <a:picLocks noChangeAspect="1"/>
        </xdr:cNvPicPr>
      </xdr:nvPicPr>
      <xdr:blipFill rotWithShape="1">
        <a:blip xmlns:r="http://schemas.openxmlformats.org/officeDocument/2006/relationships" r:embed="rId1"/>
        <a:srcRect t="18099" b="16206"/>
        <a:stretch/>
      </xdr:blipFill>
      <xdr:spPr>
        <a:xfrm>
          <a:off x="60960" y="30480"/>
          <a:ext cx="1653540" cy="8471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9526</xdr:colOff>
      <xdr:row>0</xdr:row>
      <xdr:rowOff>123825</xdr:rowOff>
    </xdr:from>
    <xdr:to>
      <xdr:col>0</xdr:col>
      <xdr:colOff>1200150</xdr:colOff>
      <xdr:row>0</xdr:row>
      <xdr:rowOff>1057524</xdr:rowOff>
    </xdr:to>
    <xdr:pic>
      <xdr:nvPicPr>
        <xdr:cNvPr id="3" name="Picture 2">
          <a:extLst>
            <a:ext uri="{FF2B5EF4-FFF2-40B4-BE49-F238E27FC236}">
              <a16:creationId xmlns:a16="http://schemas.microsoft.com/office/drawing/2014/main" xmlns="" id="{2AB4BFA3-912D-4315-81B2-12F4C8E197F1}"/>
            </a:ext>
          </a:extLst>
        </xdr:cNvPr>
        <xdr:cNvPicPr>
          <a:picLocks noChangeAspect="1"/>
        </xdr:cNvPicPr>
      </xdr:nvPicPr>
      <xdr:blipFill rotWithShape="1">
        <a:blip xmlns:r="http://schemas.openxmlformats.org/officeDocument/2006/relationships" r:embed="rId1"/>
        <a:srcRect t="18099" b="16206"/>
        <a:stretch/>
      </xdr:blipFill>
      <xdr:spPr>
        <a:xfrm>
          <a:off x="9526" y="123825"/>
          <a:ext cx="1190624" cy="9336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68580</xdr:colOff>
      <xdr:row>0</xdr:row>
      <xdr:rowOff>243840</xdr:rowOff>
    </xdr:from>
    <xdr:to>
      <xdr:col>1</xdr:col>
      <xdr:colOff>995924</xdr:colOff>
      <xdr:row>1</xdr:row>
      <xdr:rowOff>106680</xdr:rowOff>
    </xdr:to>
    <xdr:pic>
      <xdr:nvPicPr>
        <xdr:cNvPr id="3" name="Picture 2">
          <a:extLst>
            <a:ext uri="{FF2B5EF4-FFF2-40B4-BE49-F238E27FC236}">
              <a16:creationId xmlns:a16="http://schemas.microsoft.com/office/drawing/2014/main" xmlns="" id="{6428092F-8DC0-4C2E-BFA0-4EE099CC6F6D}"/>
            </a:ext>
          </a:extLst>
        </xdr:cNvPr>
        <xdr:cNvPicPr>
          <a:picLocks noChangeAspect="1"/>
        </xdr:cNvPicPr>
      </xdr:nvPicPr>
      <xdr:blipFill rotWithShape="1">
        <a:blip xmlns:r="http://schemas.openxmlformats.org/officeDocument/2006/relationships" r:embed="rId1"/>
        <a:srcRect t="18099" b="16206"/>
        <a:stretch/>
      </xdr:blipFill>
      <xdr:spPr>
        <a:xfrm>
          <a:off x="68580" y="243840"/>
          <a:ext cx="1636004" cy="8382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91440</xdr:colOff>
      <xdr:row>0</xdr:row>
      <xdr:rowOff>274320</xdr:rowOff>
    </xdr:from>
    <xdr:to>
      <xdr:col>1</xdr:col>
      <xdr:colOff>891540</xdr:colOff>
      <xdr:row>1</xdr:row>
      <xdr:rowOff>71967</xdr:rowOff>
    </xdr:to>
    <xdr:pic>
      <xdr:nvPicPr>
        <xdr:cNvPr id="2" name="Picture 1">
          <a:extLst>
            <a:ext uri="{FF2B5EF4-FFF2-40B4-BE49-F238E27FC236}">
              <a16:creationId xmlns:a16="http://schemas.microsoft.com/office/drawing/2014/main" xmlns="" id="{3AA11A3A-0623-4E08-AAF7-A9A84F557D9C}"/>
            </a:ext>
          </a:extLst>
        </xdr:cNvPr>
        <xdr:cNvPicPr>
          <a:picLocks noChangeAspect="1"/>
        </xdr:cNvPicPr>
      </xdr:nvPicPr>
      <xdr:blipFill rotWithShape="1">
        <a:blip xmlns:r="http://schemas.openxmlformats.org/officeDocument/2006/relationships" r:embed="rId1"/>
        <a:srcRect t="18099" b="16206"/>
        <a:stretch/>
      </xdr:blipFill>
      <xdr:spPr>
        <a:xfrm>
          <a:off x="91440" y="274320"/>
          <a:ext cx="1508760" cy="7730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95250</xdr:colOff>
      <xdr:row>1</xdr:row>
      <xdr:rowOff>247650</xdr:rowOff>
    </xdr:from>
    <xdr:ext cx="6467475" cy="0"/>
    <xdr:sp macro="" textlink="">
      <xdr:nvSpPr>
        <xdr:cNvPr id="3" name="Shape 3">
          <a:extLst>
            <a:ext uri="{FF2B5EF4-FFF2-40B4-BE49-F238E27FC236}">
              <a16:creationId xmlns:a16="http://schemas.microsoft.com/office/drawing/2014/main" xmlns="" id="{00000000-0008-0000-0400-000003000000}"/>
            </a:ext>
          </a:extLst>
        </xdr:cNvPr>
        <xdr:cNvSpPr/>
      </xdr:nvSpPr>
      <xdr:spPr>
        <a:xfrm>
          <a:off x="95503" y="1148154"/>
          <a:ext cx="6474460" cy="6350"/>
        </a:xfrm>
        <a:custGeom>
          <a:avLst/>
          <a:gdLst/>
          <a:ahLst/>
          <a:cxnLst/>
          <a:rect l="0" t="0" r="0" b="0"/>
          <a:pathLst>
            <a:path w="6474460" h="6350">
              <a:moveTo>
                <a:pt x="6473951" y="0"/>
              </a:moveTo>
              <a:lnTo>
                <a:pt x="0" y="0"/>
              </a:lnTo>
              <a:lnTo>
                <a:pt x="0" y="6095"/>
              </a:lnTo>
              <a:lnTo>
                <a:pt x="6473951" y="6095"/>
              </a:lnTo>
              <a:lnTo>
                <a:pt x="6473951" y="0"/>
              </a:lnTo>
              <a:close/>
            </a:path>
          </a:pathLst>
        </a:custGeom>
        <a:solidFill>
          <a:srgbClr val="000000"/>
        </a:solidFill>
      </xdr:spPr>
    </xdr:sp>
    <xdr:clientData fLocksWithSheet="0"/>
  </xdr:oneCellAnchor>
  <xdr:twoCellAnchor editAs="oneCell">
    <xdr:from>
      <xdr:col>0</xdr:col>
      <xdr:colOff>38101</xdr:colOff>
      <xdr:row>0</xdr:row>
      <xdr:rowOff>0</xdr:rowOff>
    </xdr:from>
    <xdr:to>
      <xdr:col>0</xdr:col>
      <xdr:colOff>1417321</xdr:colOff>
      <xdr:row>0</xdr:row>
      <xdr:rowOff>929641</xdr:rowOff>
    </xdr:to>
    <xdr:pic>
      <xdr:nvPicPr>
        <xdr:cNvPr id="2" name="Picture 1">
          <a:extLst>
            <a:ext uri="{FF2B5EF4-FFF2-40B4-BE49-F238E27FC236}">
              <a16:creationId xmlns:a16="http://schemas.microsoft.com/office/drawing/2014/main" xmlns="" id="{3E29B2A5-12C4-328D-090B-078C933AA33C}"/>
            </a:ext>
          </a:extLst>
        </xdr:cNvPr>
        <xdr:cNvPicPr>
          <a:picLocks noChangeAspect="1"/>
        </xdr:cNvPicPr>
      </xdr:nvPicPr>
      <xdr:blipFill rotWithShape="1">
        <a:blip xmlns:r="http://schemas.openxmlformats.org/officeDocument/2006/relationships" r:embed="rId1"/>
        <a:srcRect t="18099" b="16206"/>
        <a:stretch/>
      </xdr:blipFill>
      <xdr:spPr>
        <a:xfrm>
          <a:off x="38101" y="0"/>
          <a:ext cx="1379220" cy="92964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83528</xdr:colOff>
      <xdr:row>28</xdr:row>
      <xdr:rowOff>101843</xdr:rowOff>
    </xdr:from>
    <xdr:to>
      <xdr:col>8</xdr:col>
      <xdr:colOff>950303</xdr:colOff>
      <xdr:row>30</xdr:row>
      <xdr:rowOff>187960</xdr:rowOff>
    </xdr:to>
    <xdr:pic>
      <xdr:nvPicPr>
        <xdr:cNvPr id="2" name="Imagem 1">
          <a:extLst>
            <a:ext uri="{FF2B5EF4-FFF2-40B4-BE49-F238E27FC236}">
              <a16:creationId xmlns:a16="http://schemas.microsoft.com/office/drawing/2014/main" xmlns="" id="{277B4188-25B8-4609-B04E-A1D644061330}"/>
            </a:ext>
          </a:extLst>
        </xdr:cNvPr>
        <xdr:cNvPicPr>
          <a:picLocks noChangeAspect="1"/>
        </xdr:cNvPicPr>
      </xdr:nvPicPr>
      <xdr:blipFill>
        <a:blip xmlns:r="http://schemas.openxmlformats.org/officeDocument/2006/relationships" r:embed="rId1" cstate="print"/>
        <a:stretch>
          <a:fillRect/>
        </a:stretch>
      </xdr:blipFill>
      <xdr:spPr>
        <a:xfrm>
          <a:off x="6666036" y="5664443"/>
          <a:ext cx="2367329" cy="472979"/>
        </a:xfrm>
        <a:prstGeom prst="rect">
          <a:avLst/>
        </a:prstGeom>
      </xdr:spPr>
    </xdr:pic>
    <xdr:clientData/>
  </xdr:twoCellAnchor>
  <xdr:twoCellAnchor editAs="oneCell">
    <xdr:from>
      <xdr:col>1</xdr:col>
      <xdr:colOff>10992</xdr:colOff>
      <xdr:row>28</xdr:row>
      <xdr:rowOff>156064</xdr:rowOff>
    </xdr:from>
    <xdr:to>
      <xdr:col>2</xdr:col>
      <xdr:colOff>877767</xdr:colOff>
      <xdr:row>31</xdr:row>
      <xdr:rowOff>48751</xdr:rowOff>
    </xdr:to>
    <xdr:pic>
      <xdr:nvPicPr>
        <xdr:cNvPr id="3" name="Imagem 2">
          <a:extLst>
            <a:ext uri="{FF2B5EF4-FFF2-40B4-BE49-F238E27FC236}">
              <a16:creationId xmlns:a16="http://schemas.microsoft.com/office/drawing/2014/main" xmlns="" id="{7E9CE9D7-223F-4FEA-84D5-0E34A9ECC103}"/>
            </a:ext>
          </a:extLst>
        </xdr:cNvPr>
        <xdr:cNvPicPr>
          <a:picLocks noChangeAspect="1"/>
        </xdr:cNvPicPr>
      </xdr:nvPicPr>
      <xdr:blipFill>
        <a:blip xmlns:r="http://schemas.openxmlformats.org/officeDocument/2006/relationships" r:embed="rId1" cstate="print"/>
        <a:stretch>
          <a:fillRect/>
        </a:stretch>
      </xdr:blipFill>
      <xdr:spPr>
        <a:xfrm>
          <a:off x="638177" y="5718664"/>
          <a:ext cx="2367328" cy="472979"/>
        </a:xfrm>
        <a:prstGeom prst="rect">
          <a:avLst/>
        </a:prstGeom>
      </xdr:spPr>
    </xdr:pic>
    <xdr:clientData/>
  </xdr:twoCellAnchor>
  <xdr:twoCellAnchor editAs="oneCell">
    <xdr:from>
      <xdr:col>1</xdr:col>
      <xdr:colOff>53341</xdr:colOff>
      <xdr:row>2</xdr:row>
      <xdr:rowOff>7621</xdr:rowOff>
    </xdr:from>
    <xdr:to>
      <xdr:col>1</xdr:col>
      <xdr:colOff>960120</xdr:colOff>
      <xdr:row>3</xdr:row>
      <xdr:rowOff>379146</xdr:rowOff>
    </xdr:to>
    <xdr:pic>
      <xdr:nvPicPr>
        <xdr:cNvPr id="4" name="Picture 3">
          <a:extLst>
            <a:ext uri="{FF2B5EF4-FFF2-40B4-BE49-F238E27FC236}">
              <a16:creationId xmlns:a16="http://schemas.microsoft.com/office/drawing/2014/main" xmlns="" id="{D8138A85-2236-4160-92C1-10EEE0CF7949}"/>
            </a:ext>
          </a:extLst>
        </xdr:cNvPr>
        <xdr:cNvPicPr>
          <a:picLocks noChangeAspect="1"/>
        </xdr:cNvPicPr>
      </xdr:nvPicPr>
      <xdr:blipFill rotWithShape="1">
        <a:blip xmlns:r="http://schemas.openxmlformats.org/officeDocument/2006/relationships" r:embed="rId2"/>
        <a:srcRect t="18099" b="16206"/>
        <a:stretch/>
      </xdr:blipFill>
      <xdr:spPr>
        <a:xfrm>
          <a:off x="678181" y="388621"/>
          <a:ext cx="906779" cy="569645"/>
        </a:xfrm>
        <a:prstGeom prst="rect">
          <a:avLst/>
        </a:prstGeom>
      </xdr:spPr>
    </xdr:pic>
    <xdr:clientData/>
  </xdr:twoCellAnchor>
  <xdr:twoCellAnchor editAs="oneCell">
    <xdr:from>
      <xdr:col>7</xdr:col>
      <xdr:colOff>30481</xdr:colOff>
      <xdr:row>2</xdr:row>
      <xdr:rowOff>15241</xdr:rowOff>
    </xdr:from>
    <xdr:to>
      <xdr:col>7</xdr:col>
      <xdr:colOff>937260</xdr:colOff>
      <xdr:row>3</xdr:row>
      <xdr:rowOff>386766</xdr:rowOff>
    </xdr:to>
    <xdr:pic>
      <xdr:nvPicPr>
        <xdr:cNvPr id="5" name="Picture 4">
          <a:extLst>
            <a:ext uri="{FF2B5EF4-FFF2-40B4-BE49-F238E27FC236}">
              <a16:creationId xmlns:a16="http://schemas.microsoft.com/office/drawing/2014/main" xmlns="" id="{C1914692-23E4-4511-BEE1-45C9CBF457A4}"/>
            </a:ext>
          </a:extLst>
        </xdr:cNvPr>
        <xdr:cNvPicPr>
          <a:picLocks noChangeAspect="1"/>
        </xdr:cNvPicPr>
      </xdr:nvPicPr>
      <xdr:blipFill rotWithShape="1">
        <a:blip xmlns:r="http://schemas.openxmlformats.org/officeDocument/2006/relationships" r:embed="rId2"/>
        <a:srcRect t="18099" b="16206"/>
        <a:stretch/>
      </xdr:blipFill>
      <xdr:spPr>
        <a:xfrm>
          <a:off x="6606541" y="396241"/>
          <a:ext cx="906779" cy="56964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289560</xdr:colOff>
      <xdr:row>0</xdr:row>
      <xdr:rowOff>60960</xdr:rowOff>
    </xdr:from>
    <xdr:to>
      <xdr:col>8</xdr:col>
      <xdr:colOff>331359</xdr:colOff>
      <xdr:row>4</xdr:row>
      <xdr:rowOff>144780</xdr:rowOff>
    </xdr:to>
    <xdr:pic>
      <xdr:nvPicPr>
        <xdr:cNvPr id="2" name="Picture 1">
          <a:extLst>
            <a:ext uri="{FF2B5EF4-FFF2-40B4-BE49-F238E27FC236}">
              <a16:creationId xmlns:a16="http://schemas.microsoft.com/office/drawing/2014/main" xmlns="" id="{70C04D87-3DD3-4D74-ABA5-63530366AC94}"/>
            </a:ext>
          </a:extLst>
        </xdr:cNvPr>
        <xdr:cNvPicPr>
          <a:picLocks noChangeAspect="1"/>
        </xdr:cNvPicPr>
      </xdr:nvPicPr>
      <xdr:blipFill rotWithShape="1">
        <a:blip xmlns:r="http://schemas.openxmlformats.org/officeDocument/2006/relationships" r:embed="rId1"/>
        <a:srcRect t="18099" b="16206"/>
        <a:stretch/>
      </xdr:blipFill>
      <xdr:spPr>
        <a:xfrm>
          <a:off x="6888480" y="60960"/>
          <a:ext cx="1870599" cy="9067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10</xdr:col>
      <xdr:colOff>57150</xdr:colOff>
      <xdr:row>16</xdr:row>
      <xdr:rowOff>0</xdr:rowOff>
    </xdr:from>
    <xdr:ext cx="0" cy="962025"/>
    <xdr:pic>
      <xdr:nvPicPr>
        <xdr:cNvPr id="2" name="image10.png">
          <a:extLst>
            <a:ext uri="{FF2B5EF4-FFF2-40B4-BE49-F238E27FC236}">
              <a16:creationId xmlns:a16="http://schemas.microsoft.com/office/drawing/2014/main" xmlns="" id="{A5E1CCA8-96A1-4582-88C4-610C8C4B8834}"/>
            </a:ext>
          </a:extLst>
        </xdr:cNvPr>
        <xdr:cNvPicPr preferRelativeResize="0"/>
      </xdr:nvPicPr>
      <xdr:blipFill>
        <a:blip xmlns:r="http://schemas.openxmlformats.org/officeDocument/2006/relationships" r:embed="rId1" cstate="print"/>
        <a:stretch>
          <a:fillRect/>
        </a:stretch>
      </xdr:blipFill>
      <xdr:spPr>
        <a:xfrm>
          <a:off x="11591925" y="4695825"/>
          <a:ext cx="0" cy="962025"/>
        </a:xfrm>
        <a:prstGeom prst="rect">
          <a:avLst/>
        </a:prstGeom>
        <a:noFill/>
      </xdr:spPr>
    </xdr:pic>
    <xdr:clientData fLocksWithSheet="0"/>
  </xdr:oneCellAnchor>
  <xdr:oneCellAnchor>
    <xdr:from>
      <xdr:col>10</xdr:col>
      <xdr:colOff>428625</xdr:colOff>
      <xdr:row>16</xdr:row>
      <xdr:rowOff>0</xdr:rowOff>
    </xdr:from>
    <xdr:ext cx="0" cy="1066800"/>
    <xdr:pic>
      <xdr:nvPicPr>
        <xdr:cNvPr id="3" name="image11.png">
          <a:extLst>
            <a:ext uri="{FF2B5EF4-FFF2-40B4-BE49-F238E27FC236}">
              <a16:creationId xmlns:a16="http://schemas.microsoft.com/office/drawing/2014/main" xmlns="" id="{CE951323-C168-46EE-A1D2-4993FF8C26F7}"/>
            </a:ext>
          </a:extLst>
        </xdr:cNvPr>
        <xdr:cNvPicPr preferRelativeResize="0"/>
      </xdr:nvPicPr>
      <xdr:blipFill>
        <a:blip xmlns:r="http://schemas.openxmlformats.org/officeDocument/2006/relationships" r:embed="rId2" cstate="print"/>
        <a:stretch>
          <a:fillRect/>
        </a:stretch>
      </xdr:blipFill>
      <xdr:spPr>
        <a:xfrm>
          <a:off x="11963400" y="4695825"/>
          <a:ext cx="0" cy="1066800"/>
        </a:xfrm>
        <a:prstGeom prst="rect">
          <a:avLst/>
        </a:prstGeom>
        <a:noFill/>
      </xdr:spPr>
    </xdr:pic>
    <xdr:clientData fLocksWithSheet="0"/>
  </xdr:oneCellAnchor>
  <xdr:oneCellAnchor>
    <xdr:from>
      <xdr:col>10</xdr:col>
      <xdr:colOff>361950</xdr:colOff>
      <xdr:row>16</xdr:row>
      <xdr:rowOff>0</xdr:rowOff>
    </xdr:from>
    <xdr:ext cx="0" cy="1247775"/>
    <xdr:pic>
      <xdr:nvPicPr>
        <xdr:cNvPr id="4" name="image12.png">
          <a:extLst>
            <a:ext uri="{FF2B5EF4-FFF2-40B4-BE49-F238E27FC236}">
              <a16:creationId xmlns:a16="http://schemas.microsoft.com/office/drawing/2014/main" xmlns="" id="{4202732F-777C-4EEC-AD48-8519683CE942}"/>
            </a:ext>
          </a:extLst>
        </xdr:cNvPr>
        <xdr:cNvPicPr preferRelativeResize="0"/>
      </xdr:nvPicPr>
      <xdr:blipFill>
        <a:blip xmlns:r="http://schemas.openxmlformats.org/officeDocument/2006/relationships" r:embed="rId3" cstate="print"/>
        <a:stretch>
          <a:fillRect/>
        </a:stretch>
      </xdr:blipFill>
      <xdr:spPr>
        <a:xfrm>
          <a:off x="11896725" y="4695825"/>
          <a:ext cx="0" cy="1247775"/>
        </a:xfrm>
        <a:prstGeom prst="rect">
          <a:avLst/>
        </a:prstGeom>
        <a:noFill/>
      </xdr:spPr>
    </xdr:pic>
    <xdr:clientData fLocksWithSheet="0"/>
  </xdr:oneCellAnchor>
  <xdr:oneCellAnchor>
    <xdr:from>
      <xdr:col>10</xdr:col>
      <xdr:colOff>304800</xdr:colOff>
      <xdr:row>16</xdr:row>
      <xdr:rowOff>0</xdr:rowOff>
    </xdr:from>
    <xdr:ext cx="0" cy="1619250"/>
    <xdr:pic>
      <xdr:nvPicPr>
        <xdr:cNvPr id="5" name="image13.png">
          <a:extLst>
            <a:ext uri="{FF2B5EF4-FFF2-40B4-BE49-F238E27FC236}">
              <a16:creationId xmlns:a16="http://schemas.microsoft.com/office/drawing/2014/main" xmlns="" id="{3E1FB430-ADE8-413B-93A5-DF37AF2538F5}"/>
            </a:ext>
          </a:extLst>
        </xdr:cNvPr>
        <xdr:cNvPicPr preferRelativeResize="0"/>
      </xdr:nvPicPr>
      <xdr:blipFill>
        <a:blip xmlns:r="http://schemas.openxmlformats.org/officeDocument/2006/relationships" r:embed="rId4" cstate="print"/>
        <a:stretch>
          <a:fillRect/>
        </a:stretch>
      </xdr:blipFill>
      <xdr:spPr>
        <a:xfrm>
          <a:off x="11839575" y="4695825"/>
          <a:ext cx="0" cy="1619250"/>
        </a:xfrm>
        <a:prstGeom prst="rect">
          <a:avLst/>
        </a:prstGeom>
        <a:noFill/>
      </xdr:spPr>
    </xdr:pic>
    <xdr:clientData fLocksWithSheet="0"/>
  </xdr:oneCellAnchor>
  <xdr:oneCellAnchor>
    <xdr:from>
      <xdr:col>10</xdr:col>
      <xdr:colOff>314325</xdr:colOff>
      <xdr:row>16</xdr:row>
      <xdr:rowOff>0</xdr:rowOff>
    </xdr:from>
    <xdr:ext cx="0" cy="1285875"/>
    <xdr:pic>
      <xdr:nvPicPr>
        <xdr:cNvPr id="6" name="image14.png">
          <a:extLst>
            <a:ext uri="{FF2B5EF4-FFF2-40B4-BE49-F238E27FC236}">
              <a16:creationId xmlns:a16="http://schemas.microsoft.com/office/drawing/2014/main" xmlns="" id="{5FF57791-CDC5-4EFF-B003-59B7DD3D02D8}"/>
            </a:ext>
          </a:extLst>
        </xdr:cNvPr>
        <xdr:cNvPicPr preferRelativeResize="0"/>
      </xdr:nvPicPr>
      <xdr:blipFill>
        <a:blip xmlns:r="http://schemas.openxmlformats.org/officeDocument/2006/relationships" r:embed="rId5" cstate="print"/>
        <a:stretch>
          <a:fillRect/>
        </a:stretch>
      </xdr:blipFill>
      <xdr:spPr>
        <a:xfrm>
          <a:off x="11849100" y="4695825"/>
          <a:ext cx="0" cy="1285875"/>
        </a:xfrm>
        <a:prstGeom prst="rect">
          <a:avLst/>
        </a:prstGeom>
        <a:noFill/>
      </xdr:spPr>
    </xdr:pic>
    <xdr:clientData fLocksWithSheet="0"/>
  </xdr:oneCellAnchor>
  <xdr:twoCellAnchor editAs="oneCell">
    <xdr:from>
      <xdr:col>10</xdr:col>
      <xdr:colOff>307409</xdr:colOff>
      <xdr:row>19</xdr:row>
      <xdr:rowOff>154799</xdr:rowOff>
    </xdr:from>
    <xdr:to>
      <xdr:col>10</xdr:col>
      <xdr:colOff>1540217</xdr:colOff>
      <xdr:row>22</xdr:row>
      <xdr:rowOff>954185</xdr:rowOff>
    </xdr:to>
    <xdr:pic>
      <xdr:nvPicPr>
        <xdr:cNvPr id="10" name="Picture 9">
          <a:extLst>
            <a:ext uri="{FF2B5EF4-FFF2-40B4-BE49-F238E27FC236}">
              <a16:creationId xmlns:a16="http://schemas.microsoft.com/office/drawing/2014/main" xmlns="" id="{B389967C-75D5-C969-BC38-03E65F853B5E}"/>
            </a:ext>
          </a:extLst>
        </xdr:cNvPr>
        <xdr:cNvPicPr>
          <a:picLocks noChangeAspect="1"/>
        </xdr:cNvPicPr>
      </xdr:nvPicPr>
      <xdr:blipFill>
        <a:blip xmlns:r="http://schemas.openxmlformats.org/officeDocument/2006/relationships" r:embed="rId6"/>
        <a:stretch>
          <a:fillRect/>
        </a:stretch>
      </xdr:blipFill>
      <xdr:spPr>
        <a:xfrm rot="5555564">
          <a:off x="11775050" y="8918258"/>
          <a:ext cx="2190036" cy="123661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60960</xdr:colOff>
      <xdr:row>0</xdr:row>
      <xdr:rowOff>86360</xdr:rowOff>
    </xdr:from>
    <xdr:to>
      <xdr:col>2</xdr:col>
      <xdr:colOff>173355</xdr:colOff>
      <xdr:row>0</xdr:row>
      <xdr:rowOff>854870</xdr:rowOff>
    </xdr:to>
    <xdr:pic>
      <xdr:nvPicPr>
        <xdr:cNvPr id="2" name="Picture 1">
          <a:extLst>
            <a:ext uri="{FF2B5EF4-FFF2-40B4-BE49-F238E27FC236}">
              <a16:creationId xmlns:a16="http://schemas.microsoft.com/office/drawing/2014/main" xmlns="" id="{86723CA0-2D67-4A16-8D61-17A1567E104B}"/>
            </a:ext>
          </a:extLst>
        </xdr:cNvPr>
        <xdr:cNvPicPr>
          <a:picLocks noChangeAspect="1"/>
        </xdr:cNvPicPr>
      </xdr:nvPicPr>
      <xdr:blipFill rotWithShape="1">
        <a:blip xmlns:r="http://schemas.openxmlformats.org/officeDocument/2006/relationships" r:embed="rId1"/>
        <a:srcRect t="18099" b="16206"/>
        <a:stretch/>
      </xdr:blipFill>
      <xdr:spPr>
        <a:xfrm>
          <a:off x="60960" y="86360"/>
          <a:ext cx="1203960" cy="75898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1270507</xdr:colOff>
      <xdr:row>4</xdr:row>
      <xdr:rowOff>31241</xdr:rowOff>
    </xdr:from>
    <xdr:ext cx="2671572" cy="108204"/>
    <xdr:pic>
      <xdr:nvPicPr>
        <xdr:cNvPr id="2" name="image3.png">
          <a:extLst>
            <a:ext uri="{FF2B5EF4-FFF2-40B4-BE49-F238E27FC236}">
              <a16:creationId xmlns:a16="http://schemas.microsoft.com/office/drawing/2014/main" xmlns="" id="{AC0985B6-2D3B-4E6E-9C96-2CD8C6F3C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83917" y="753236"/>
          <a:ext cx="2671572" cy="108204"/>
        </a:xfrm>
        <a:prstGeom prst="rect">
          <a:avLst/>
        </a:prstGeom>
      </xdr:spPr>
    </xdr:pic>
    <xdr:clientData/>
  </xdr:oneCellAnchor>
  <xdr:oneCellAnchor>
    <xdr:from>
      <xdr:col>2</xdr:col>
      <xdr:colOff>4444</xdr:colOff>
      <xdr:row>8</xdr:row>
      <xdr:rowOff>51053</xdr:rowOff>
    </xdr:from>
    <xdr:ext cx="574675" cy="88900"/>
    <xdr:grpSp>
      <xdr:nvGrpSpPr>
        <xdr:cNvPr id="3" name="Group 5">
          <a:extLst>
            <a:ext uri="{FF2B5EF4-FFF2-40B4-BE49-F238E27FC236}">
              <a16:creationId xmlns:a16="http://schemas.microsoft.com/office/drawing/2014/main" xmlns="" id="{50FCF4C7-D9C3-465E-A5DD-F227E25C4FDB}"/>
            </a:ext>
          </a:extLst>
        </xdr:cNvPr>
        <xdr:cNvGrpSpPr/>
      </xdr:nvGrpSpPr>
      <xdr:grpSpPr>
        <a:xfrm>
          <a:off x="2995294" y="1784603"/>
          <a:ext cx="574675" cy="88900"/>
          <a:chOff x="0" y="0"/>
          <a:chExt cx="574675" cy="88900"/>
        </a:xfrm>
      </xdr:grpSpPr>
      <xdr:pic>
        <xdr:nvPicPr>
          <xdr:cNvPr id="4" name="image4.png">
            <a:extLst>
              <a:ext uri="{FF2B5EF4-FFF2-40B4-BE49-F238E27FC236}">
                <a16:creationId xmlns:a16="http://schemas.microsoft.com/office/drawing/2014/main" xmlns="" id="{B4CD3931-360B-2229-1456-84F7F4E77F1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5" name="Shape 7">
            <a:extLst>
              <a:ext uri="{FF2B5EF4-FFF2-40B4-BE49-F238E27FC236}">
                <a16:creationId xmlns:a16="http://schemas.microsoft.com/office/drawing/2014/main" xmlns="" id="{B8A463C3-B073-8D1F-8476-717972AF13A7}"/>
              </a:ext>
            </a:extLst>
          </xdr:cNvPr>
          <xdr:cNvSpPr/>
        </xdr:nvSpPr>
        <xdr:spPr>
          <a:xfrm>
            <a:off x="486155" y="0"/>
            <a:ext cx="88900" cy="86995"/>
          </a:xfrm>
          <a:custGeom>
            <a:avLst/>
            <a:gdLst/>
            <a:ahLst/>
            <a:cxnLst/>
            <a:rect l="0" t="0" r="0" b="0"/>
            <a:pathLst>
              <a:path w="88900" h="86995">
                <a:moveTo>
                  <a:pt x="22860" y="83820"/>
                </a:moveTo>
                <a:lnTo>
                  <a:pt x="3048" y="83820"/>
                </a:lnTo>
                <a:lnTo>
                  <a:pt x="6096" y="82296"/>
                </a:lnTo>
                <a:lnTo>
                  <a:pt x="7620" y="80772"/>
                </a:lnTo>
                <a:lnTo>
                  <a:pt x="9144" y="77724"/>
                </a:lnTo>
                <a:lnTo>
                  <a:pt x="12192" y="73152"/>
                </a:lnTo>
                <a:lnTo>
                  <a:pt x="15240" y="67056"/>
                </a:lnTo>
                <a:lnTo>
                  <a:pt x="44196" y="0"/>
                </a:lnTo>
                <a:lnTo>
                  <a:pt x="45720" y="0"/>
                </a:lnTo>
                <a:lnTo>
                  <a:pt x="58589" y="28956"/>
                </a:lnTo>
                <a:lnTo>
                  <a:pt x="36576" y="28956"/>
                </a:lnTo>
                <a:lnTo>
                  <a:pt x="24384" y="57912"/>
                </a:lnTo>
                <a:lnTo>
                  <a:pt x="71458" y="57912"/>
                </a:lnTo>
                <a:lnTo>
                  <a:pt x="73490" y="62484"/>
                </a:lnTo>
                <a:lnTo>
                  <a:pt x="22860" y="62484"/>
                </a:lnTo>
                <a:lnTo>
                  <a:pt x="18288" y="70104"/>
                </a:lnTo>
                <a:lnTo>
                  <a:pt x="16764" y="73152"/>
                </a:lnTo>
                <a:lnTo>
                  <a:pt x="16764" y="79248"/>
                </a:lnTo>
                <a:lnTo>
                  <a:pt x="19812" y="82296"/>
                </a:lnTo>
                <a:lnTo>
                  <a:pt x="21336" y="82296"/>
                </a:lnTo>
                <a:lnTo>
                  <a:pt x="22860" y="83820"/>
                </a:lnTo>
                <a:close/>
              </a:path>
              <a:path w="88900" h="86995">
                <a:moveTo>
                  <a:pt x="71458" y="57912"/>
                </a:moveTo>
                <a:lnTo>
                  <a:pt x="50292" y="57912"/>
                </a:lnTo>
                <a:lnTo>
                  <a:pt x="36576" y="28956"/>
                </a:lnTo>
                <a:lnTo>
                  <a:pt x="58589" y="28956"/>
                </a:lnTo>
                <a:lnTo>
                  <a:pt x="71458" y="57912"/>
                </a:lnTo>
                <a:close/>
              </a:path>
              <a:path w="88900" h="86995">
                <a:moveTo>
                  <a:pt x="86868" y="83820"/>
                </a:moveTo>
                <a:lnTo>
                  <a:pt x="56388" y="83820"/>
                </a:lnTo>
                <a:lnTo>
                  <a:pt x="56388" y="82296"/>
                </a:lnTo>
                <a:lnTo>
                  <a:pt x="57912" y="82296"/>
                </a:lnTo>
                <a:lnTo>
                  <a:pt x="57912" y="74676"/>
                </a:lnTo>
                <a:lnTo>
                  <a:pt x="56388" y="73152"/>
                </a:lnTo>
                <a:lnTo>
                  <a:pt x="51816" y="62484"/>
                </a:lnTo>
                <a:lnTo>
                  <a:pt x="73490" y="62484"/>
                </a:lnTo>
                <a:lnTo>
                  <a:pt x="76200" y="68580"/>
                </a:lnTo>
                <a:lnTo>
                  <a:pt x="79248" y="76200"/>
                </a:lnTo>
                <a:lnTo>
                  <a:pt x="80772" y="79248"/>
                </a:lnTo>
                <a:lnTo>
                  <a:pt x="83820" y="82296"/>
                </a:lnTo>
                <a:lnTo>
                  <a:pt x="86868" y="83820"/>
                </a:lnTo>
                <a:close/>
              </a:path>
              <a:path w="88900" h="86995">
                <a:moveTo>
                  <a:pt x="27432" y="86868"/>
                </a:moveTo>
                <a:lnTo>
                  <a:pt x="0" y="86868"/>
                </a:lnTo>
                <a:lnTo>
                  <a:pt x="0" y="83820"/>
                </a:lnTo>
                <a:lnTo>
                  <a:pt x="27432" y="83820"/>
                </a:lnTo>
                <a:lnTo>
                  <a:pt x="27432" y="86868"/>
                </a:lnTo>
                <a:close/>
              </a:path>
              <a:path w="88900" h="86995">
                <a:moveTo>
                  <a:pt x="88392" y="86868"/>
                </a:moveTo>
                <a:lnTo>
                  <a:pt x="48768" y="86868"/>
                </a:lnTo>
                <a:lnTo>
                  <a:pt x="48768" y="83820"/>
                </a:lnTo>
                <a:lnTo>
                  <a:pt x="88392" y="83820"/>
                </a:lnTo>
                <a:lnTo>
                  <a:pt x="88392" y="86868"/>
                </a:lnTo>
                <a:close/>
              </a:path>
            </a:pathLst>
          </a:custGeom>
          <a:solidFill>
            <a:srgbClr val="FFFFFF"/>
          </a:solidFill>
        </xdr:spPr>
      </xdr:sp>
    </xdr:grpSp>
    <xdr:clientData/>
  </xdr:oneCellAnchor>
  <xdr:oneCellAnchor>
    <xdr:from>
      <xdr:col>1</xdr:col>
      <xdr:colOff>607567</xdr:colOff>
      <xdr:row>19</xdr:row>
      <xdr:rowOff>51053</xdr:rowOff>
    </xdr:from>
    <xdr:ext cx="565785" cy="88900"/>
    <xdr:grpSp>
      <xdr:nvGrpSpPr>
        <xdr:cNvPr id="6" name="Group 8">
          <a:extLst>
            <a:ext uri="{FF2B5EF4-FFF2-40B4-BE49-F238E27FC236}">
              <a16:creationId xmlns:a16="http://schemas.microsoft.com/office/drawing/2014/main" xmlns="" id="{AE37E806-BD0D-4693-8232-6C4DDE8F139D}"/>
            </a:ext>
          </a:extLst>
        </xdr:cNvPr>
        <xdr:cNvGrpSpPr/>
      </xdr:nvGrpSpPr>
      <xdr:grpSpPr>
        <a:xfrm>
          <a:off x="1217167" y="3880103"/>
          <a:ext cx="565785" cy="88900"/>
          <a:chOff x="0" y="0"/>
          <a:chExt cx="565785" cy="88900"/>
        </a:xfrm>
      </xdr:grpSpPr>
      <xdr:pic>
        <xdr:nvPicPr>
          <xdr:cNvPr id="7" name="image5.png">
            <a:extLst>
              <a:ext uri="{FF2B5EF4-FFF2-40B4-BE49-F238E27FC236}">
                <a16:creationId xmlns:a16="http://schemas.microsoft.com/office/drawing/2014/main" xmlns="" id="{050F0DF0-6C3A-33F7-2D9F-DF5608C4C34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8" name="Shape 10">
            <a:extLst>
              <a:ext uri="{FF2B5EF4-FFF2-40B4-BE49-F238E27FC236}">
                <a16:creationId xmlns:a16="http://schemas.microsoft.com/office/drawing/2014/main" xmlns="" id="{BACCD8DF-9096-9B23-1F40-FD4F06A2305F}"/>
              </a:ext>
            </a:extLst>
          </xdr:cNvPr>
          <xdr:cNvSpPr/>
        </xdr:nvSpPr>
        <xdr:spPr>
          <a:xfrm>
            <a:off x="487680" y="3047"/>
            <a:ext cx="78105" cy="83820"/>
          </a:xfrm>
          <a:custGeom>
            <a:avLst/>
            <a:gdLst/>
            <a:ahLst/>
            <a:cxnLst/>
            <a:rect l="0" t="0" r="0" b="0"/>
            <a:pathLst>
              <a:path w="78105" h="83820">
                <a:moveTo>
                  <a:pt x="32004" y="76200"/>
                </a:moveTo>
                <a:lnTo>
                  <a:pt x="12192" y="76200"/>
                </a:lnTo>
                <a:lnTo>
                  <a:pt x="12192" y="6096"/>
                </a:lnTo>
                <a:lnTo>
                  <a:pt x="10668" y="6096"/>
                </a:lnTo>
                <a:lnTo>
                  <a:pt x="10668" y="4572"/>
                </a:lnTo>
                <a:lnTo>
                  <a:pt x="9144" y="3048"/>
                </a:lnTo>
                <a:lnTo>
                  <a:pt x="7620" y="3048"/>
                </a:lnTo>
                <a:lnTo>
                  <a:pt x="6096" y="1524"/>
                </a:lnTo>
                <a:lnTo>
                  <a:pt x="0" y="1524"/>
                </a:lnTo>
                <a:lnTo>
                  <a:pt x="0" y="0"/>
                </a:lnTo>
                <a:lnTo>
                  <a:pt x="56388" y="0"/>
                </a:lnTo>
                <a:lnTo>
                  <a:pt x="60960" y="1524"/>
                </a:lnTo>
                <a:lnTo>
                  <a:pt x="64008" y="3048"/>
                </a:lnTo>
                <a:lnTo>
                  <a:pt x="66294" y="4572"/>
                </a:lnTo>
                <a:lnTo>
                  <a:pt x="32004" y="4572"/>
                </a:lnTo>
                <a:lnTo>
                  <a:pt x="32004" y="36576"/>
                </a:lnTo>
                <a:lnTo>
                  <a:pt x="60960" y="36576"/>
                </a:lnTo>
                <a:lnTo>
                  <a:pt x="53340" y="38100"/>
                </a:lnTo>
                <a:lnTo>
                  <a:pt x="62484" y="41148"/>
                </a:lnTo>
                <a:lnTo>
                  <a:pt x="32004" y="41148"/>
                </a:lnTo>
                <a:lnTo>
                  <a:pt x="32004" y="76200"/>
                </a:lnTo>
                <a:close/>
              </a:path>
              <a:path w="78105" h="83820">
                <a:moveTo>
                  <a:pt x="60960" y="36576"/>
                </a:moveTo>
                <a:lnTo>
                  <a:pt x="41148" y="36576"/>
                </a:lnTo>
                <a:lnTo>
                  <a:pt x="47244" y="33528"/>
                </a:lnTo>
                <a:lnTo>
                  <a:pt x="48768" y="32004"/>
                </a:lnTo>
                <a:lnTo>
                  <a:pt x="50292" y="28956"/>
                </a:lnTo>
                <a:lnTo>
                  <a:pt x="51816" y="27432"/>
                </a:lnTo>
                <a:lnTo>
                  <a:pt x="53340" y="24384"/>
                </a:lnTo>
                <a:lnTo>
                  <a:pt x="53340" y="16764"/>
                </a:lnTo>
                <a:lnTo>
                  <a:pt x="50292" y="10668"/>
                </a:lnTo>
                <a:lnTo>
                  <a:pt x="47244" y="7620"/>
                </a:lnTo>
                <a:lnTo>
                  <a:pt x="41148" y="4572"/>
                </a:lnTo>
                <a:lnTo>
                  <a:pt x="66294" y="4572"/>
                </a:lnTo>
                <a:lnTo>
                  <a:pt x="68580" y="6096"/>
                </a:lnTo>
                <a:lnTo>
                  <a:pt x="70104" y="9144"/>
                </a:lnTo>
                <a:lnTo>
                  <a:pt x="73152" y="12192"/>
                </a:lnTo>
                <a:lnTo>
                  <a:pt x="73152" y="24384"/>
                </a:lnTo>
                <a:lnTo>
                  <a:pt x="71628" y="27432"/>
                </a:lnTo>
                <a:lnTo>
                  <a:pt x="68580" y="30480"/>
                </a:lnTo>
                <a:lnTo>
                  <a:pt x="67056" y="35052"/>
                </a:lnTo>
                <a:lnTo>
                  <a:pt x="60960" y="36576"/>
                </a:lnTo>
                <a:close/>
              </a:path>
              <a:path w="78105" h="83820">
                <a:moveTo>
                  <a:pt x="42672" y="83820"/>
                </a:moveTo>
                <a:lnTo>
                  <a:pt x="0" y="83820"/>
                </a:lnTo>
                <a:lnTo>
                  <a:pt x="0" y="80772"/>
                </a:lnTo>
                <a:lnTo>
                  <a:pt x="6096" y="80772"/>
                </a:lnTo>
                <a:lnTo>
                  <a:pt x="7620" y="79248"/>
                </a:lnTo>
                <a:lnTo>
                  <a:pt x="41148" y="79248"/>
                </a:lnTo>
                <a:lnTo>
                  <a:pt x="50292" y="74676"/>
                </a:lnTo>
                <a:lnTo>
                  <a:pt x="51816" y="73152"/>
                </a:lnTo>
                <a:lnTo>
                  <a:pt x="56388" y="64008"/>
                </a:lnTo>
                <a:lnTo>
                  <a:pt x="56388" y="56388"/>
                </a:lnTo>
                <a:lnTo>
                  <a:pt x="51816" y="47244"/>
                </a:lnTo>
                <a:lnTo>
                  <a:pt x="48768" y="44196"/>
                </a:lnTo>
                <a:lnTo>
                  <a:pt x="45720" y="44196"/>
                </a:lnTo>
                <a:lnTo>
                  <a:pt x="42672" y="42672"/>
                </a:lnTo>
                <a:lnTo>
                  <a:pt x="38100" y="41148"/>
                </a:lnTo>
                <a:lnTo>
                  <a:pt x="62484" y="41148"/>
                </a:lnTo>
                <a:lnTo>
                  <a:pt x="67056" y="42672"/>
                </a:lnTo>
                <a:lnTo>
                  <a:pt x="70104" y="45720"/>
                </a:lnTo>
                <a:lnTo>
                  <a:pt x="74676" y="48768"/>
                </a:lnTo>
                <a:lnTo>
                  <a:pt x="77724" y="53340"/>
                </a:lnTo>
                <a:lnTo>
                  <a:pt x="77724" y="65532"/>
                </a:lnTo>
                <a:lnTo>
                  <a:pt x="51244" y="83272"/>
                </a:lnTo>
                <a:lnTo>
                  <a:pt x="42672" y="83820"/>
                </a:lnTo>
                <a:close/>
              </a:path>
              <a:path w="78105" h="83820">
                <a:moveTo>
                  <a:pt x="36576" y="79248"/>
                </a:moveTo>
                <a:lnTo>
                  <a:pt x="9144" y="79248"/>
                </a:lnTo>
                <a:lnTo>
                  <a:pt x="10668" y="77724"/>
                </a:lnTo>
                <a:lnTo>
                  <a:pt x="10668" y="76200"/>
                </a:lnTo>
                <a:lnTo>
                  <a:pt x="33528" y="76200"/>
                </a:lnTo>
                <a:lnTo>
                  <a:pt x="33528" y="77724"/>
                </a:lnTo>
                <a:lnTo>
                  <a:pt x="36576" y="79248"/>
                </a:lnTo>
                <a:close/>
              </a:path>
            </a:pathLst>
          </a:custGeom>
          <a:solidFill>
            <a:srgbClr val="FFFFFF"/>
          </a:solidFill>
        </xdr:spPr>
      </xdr:sp>
    </xdr:grpSp>
    <xdr:clientData/>
  </xdr:oneCellAnchor>
  <xdr:oneCellAnchor>
    <xdr:from>
      <xdr:col>2</xdr:col>
      <xdr:colOff>4444</xdr:colOff>
      <xdr:row>31</xdr:row>
      <xdr:rowOff>51053</xdr:rowOff>
    </xdr:from>
    <xdr:ext cx="570230" cy="88900"/>
    <xdr:grpSp>
      <xdr:nvGrpSpPr>
        <xdr:cNvPr id="9" name="Group 11">
          <a:extLst>
            <a:ext uri="{FF2B5EF4-FFF2-40B4-BE49-F238E27FC236}">
              <a16:creationId xmlns:a16="http://schemas.microsoft.com/office/drawing/2014/main" xmlns="" id="{62486A28-9491-4A34-8548-9D416F044888}"/>
            </a:ext>
          </a:extLst>
        </xdr:cNvPr>
        <xdr:cNvGrpSpPr/>
      </xdr:nvGrpSpPr>
      <xdr:grpSpPr>
        <a:xfrm>
          <a:off x="2995294" y="6166103"/>
          <a:ext cx="570230" cy="88900"/>
          <a:chOff x="0" y="0"/>
          <a:chExt cx="570230" cy="88900"/>
        </a:xfrm>
      </xdr:grpSpPr>
      <xdr:pic>
        <xdr:nvPicPr>
          <xdr:cNvPr id="10" name="image6.png">
            <a:extLst>
              <a:ext uri="{FF2B5EF4-FFF2-40B4-BE49-F238E27FC236}">
                <a16:creationId xmlns:a16="http://schemas.microsoft.com/office/drawing/2014/main" xmlns="" id="{A4C2EF65-AB03-B753-B1D4-270214C25C7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11" name="Shape 13">
            <a:extLst>
              <a:ext uri="{FF2B5EF4-FFF2-40B4-BE49-F238E27FC236}">
                <a16:creationId xmlns:a16="http://schemas.microsoft.com/office/drawing/2014/main" xmlns="" id="{1B69A905-3E58-72BE-EAE5-231305E281C8}"/>
              </a:ext>
            </a:extLst>
          </xdr:cNvPr>
          <xdr:cNvSpPr/>
        </xdr:nvSpPr>
        <xdr:spPr>
          <a:xfrm>
            <a:off x="490727" y="0"/>
            <a:ext cx="79375" cy="88900"/>
          </a:xfrm>
          <a:custGeom>
            <a:avLst/>
            <a:gdLst/>
            <a:ahLst/>
            <a:cxnLst/>
            <a:rect l="0" t="0" r="0" b="0"/>
            <a:pathLst>
              <a:path w="79375" h="88900">
                <a:moveTo>
                  <a:pt x="51816" y="88392"/>
                </a:moveTo>
                <a:lnTo>
                  <a:pt x="36576" y="88392"/>
                </a:lnTo>
                <a:lnTo>
                  <a:pt x="28956" y="86868"/>
                </a:lnTo>
                <a:lnTo>
                  <a:pt x="21336" y="82296"/>
                </a:lnTo>
                <a:lnTo>
                  <a:pt x="13716" y="79248"/>
                </a:lnTo>
                <a:lnTo>
                  <a:pt x="9144" y="74676"/>
                </a:lnTo>
                <a:lnTo>
                  <a:pt x="4572" y="67056"/>
                </a:lnTo>
                <a:lnTo>
                  <a:pt x="1524" y="60960"/>
                </a:lnTo>
                <a:lnTo>
                  <a:pt x="0" y="53340"/>
                </a:lnTo>
                <a:lnTo>
                  <a:pt x="0" y="38100"/>
                </a:lnTo>
                <a:lnTo>
                  <a:pt x="22860" y="6096"/>
                </a:lnTo>
                <a:lnTo>
                  <a:pt x="38100" y="0"/>
                </a:lnTo>
                <a:lnTo>
                  <a:pt x="51816" y="0"/>
                </a:lnTo>
                <a:lnTo>
                  <a:pt x="57912" y="1524"/>
                </a:lnTo>
                <a:lnTo>
                  <a:pt x="64008" y="4572"/>
                </a:lnTo>
                <a:lnTo>
                  <a:pt x="68580" y="6096"/>
                </a:lnTo>
                <a:lnTo>
                  <a:pt x="44196" y="6096"/>
                </a:lnTo>
                <a:lnTo>
                  <a:pt x="39624" y="7620"/>
                </a:lnTo>
                <a:lnTo>
                  <a:pt x="30480" y="13716"/>
                </a:lnTo>
                <a:lnTo>
                  <a:pt x="27432" y="16764"/>
                </a:lnTo>
                <a:lnTo>
                  <a:pt x="25908" y="22860"/>
                </a:lnTo>
                <a:lnTo>
                  <a:pt x="22860" y="28956"/>
                </a:lnTo>
                <a:lnTo>
                  <a:pt x="21336" y="35052"/>
                </a:lnTo>
                <a:lnTo>
                  <a:pt x="21336" y="50292"/>
                </a:lnTo>
                <a:lnTo>
                  <a:pt x="42672" y="82296"/>
                </a:lnTo>
                <a:lnTo>
                  <a:pt x="68580" y="82296"/>
                </a:lnTo>
                <a:lnTo>
                  <a:pt x="62484" y="85344"/>
                </a:lnTo>
                <a:lnTo>
                  <a:pt x="57912" y="86868"/>
                </a:lnTo>
                <a:lnTo>
                  <a:pt x="51816" y="88392"/>
                </a:lnTo>
                <a:close/>
              </a:path>
              <a:path w="79375" h="88900">
                <a:moveTo>
                  <a:pt x="79248" y="28956"/>
                </a:moveTo>
                <a:lnTo>
                  <a:pt x="76200" y="28956"/>
                </a:lnTo>
                <a:lnTo>
                  <a:pt x="74676" y="21336"/>
                </a:lnTo>
                <a:lnTo>
                  <a:pt x="71628" y="16764"/>
                </a:lnTo>
                <a:lnTo>
                  <a:pt x="67056" y="12192"/>
                </a:lnTo>
                <a:lnTo>
                  <a:pt x="60960" y="7620"/>
                </a:lnTo>
                <a:lnTo>
                  <a:pt x="56388" y="6096"/>
                </a:lnTo>
                <a:lnTo>
                  <a:pt x="73152" y="6096"/>
                </a:lnTo>
                <a:lnTo>
                  <a:pt x="74676" y="4572"/>
                </a:lnTo>
                <a:lnTo>
                  <a:pt x="76200" y="4572"/>
                </a:lnTo>
                <a:lnTo>
                  <a:pt x="76200" y="0"/>
                </a:lnTo>
                <a:lnTo>
                  <a:pt x="79248" y="0"/>
                </a:lnTo>
                <a:lnTo>
                  <a:pt x="79248" y="28956"/>
                </a:lnTo>
                <a:close/>
              </a:path>
              <a:path w="79375" h="88900">
                <a:moveTo>
                  <a:pt x="68580" y="82296"/>
                </a:moveTo>
                <a:lnTo>
                  <a:pt x="54864" y="82296"/>
                </a:lnTo>
                <a:lnTo>
                  <a:pt x="64008" y="79248"/>
                </a:lnTo>
                <a:lnTo>
                  <a:pt x="73152" y="73152"/>
                </a:lnTo>
                <a:lnTo>
                  <a:pt x="77724" y="67056"/>
                </a:lnTo>
                <a:lnTo>
                  <a:pt x="77724" y="74676"/>
                </a:lnTo>
                <a:lnTo>
                  <a:pt x="73152" y="79248"/>
                </a:lnTo>
                <a:lnTo>
                  <a:pt x="68580" y="82296"/>
                </a:lnTo>
                <a:close/>
              </a:path>
            </a:pathLst>
          </a:custGeom>
          <a:solidFill>
            <a:srgbClr val="FFFFFF"/>
          </a:solidFill>
        </xdr:spPr>
      </xdr:sp>
    </xdr:grpSp>
    <xdr:clientData/>
  </xdr:oneCellAnchor>
  <xdr:oneCellAnchor>
    <xdr:from>
      <xdr:col>2</xdr:col>
      <xdr:colOff>4444</xdr:colOff>
      <xdr:row>38</xdr:row>
      <xdr:rowOff>51053</xdr:rowOff>
    </xdr:from>
    <xdr:ext cx="571500" cy="88900"/>
    <xdr:grpSp>
      <xdr:nvGrpSpPr>
        <xdr:cNvPr id="12" name="Group 14">
          <a:extLst>
            <a:ext uri="{FF2B5EF4-FFF2-40B4-BE49-F238E27FC236}">
              <a16:creationId xmlns:a16="http://schemas.microsoft.com/office/drawing/2014/main" xmlns="" id="{253E968A-7E8D-410B-A6DB-5AF95C20DC5D}"/>
            </a:ext>
          </a:extLst>
        </xdr:cNvPr>
        <xdr:cNvGrpSpPr/>
      </xdr:nvGrpSpPr>
      <xdr:grpSpPr>
        <a:xfrm>
          <a:off x="2995294" y="7499603"/>
          <a:ext cx="571500" cy="88900"/>
          <a:chOff x="0" y="0"/>
          <a:chExt cx="571500" cy="88900"/>
        </a:xfrm>
      </xdr:grpSpPr>
      <xdr:pic>
        <xdr:nvPicPr>
          <xdr:cNvPr id="13" name="image7.png">
            <a:extLst>
              <a:ext uri="{FF2B5EF4-FFF2-40B4-BE49-F238E27FC236}">
                <a16:creationId xmlns:a16="http://schemas.microsoft.com/office/drawing/2014/main" xmlns="" id="{B970B0C9-F07C-732E-E63E-301A6A2657F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448056" cy="88392"/>
          </a:xfrm>
          <a:prstGeom prst="rect">
            <a:avLst/>
          </a:prstGeom>
        </xdr:spPr>
      </xdr:pic>
      <xdr:sp macro="" textlink="">
        <xdr:nvSpPr>
          <xdr:cNvPr id="14" name="Shape 16">
            <a:extLst>
              <a:ext uri="{FF2B5EF4-FFF2-40B4-BE49-F238E27FC236}">
                <a16:creationId xmlns:a16="http://schemas.microsoft.com/office/drawing/2014/main" xmlns="" id="{04780761-6A36-6D25-A36C-A11A8FF1C467}"/>
              </a:ext>
            </a:extLst>
          </xdr:cNvPr>
          <xdr:cNvSpPr/>
        </xdr:nvSpPr>
        <xdr:spPr>
          <a:xfrm>
            <a:off x="487680" y="3047"/>
            <a:ext cx="83820" cy="83820"/>
          </a:xfrm>
          <a:custGeom>
            <a:avLst/>
            <a:gdLst/>
            <a:ahLst/>
            <a:cxnLst/>
            <a:rect l="0" t="0" r="0" b="0"/>
            <a:pathLst>
              <a:path w="83820" h="83820">
                <a:moveTo>
                  <a:pt x="36576" y="79248"/>
                </a:moveTo>
                <a:lnTo>
                  <a:pt x="9144" y="79248"/>
                </a:lnTo>
                <a:lnTo>
                  <a:pt x="9144" y="77724"/>
                </a:lnTo>
                <a:lnTo>
                  <a:pt x="10668" y="76200"/>
                </a:lnTo>
                <a:lnTo>
                  <a:pt x="10668" y="4572"/>
                </a:lnTo>
                <a:lnTo>
                  <a:pt x="9144" y="3048"/>
                </a:lnTo>
                <a:lnTo>
                  <a:pt x="7620" y="3048"/>
                </a:lnTo>
                <a:lnTo>
                  <a:pt x="6096" y="1524"/>
                </a:lnTo>
                <a:lnTo>
                  <a:pt x="0" y="1524"/>
                </a:lnTo>
                <a:lnTo>
                  <a:pt x="0" y="0"/>
                </a:lnTo>
                <a:lnTo>
                  <a:pt x="54864" y="0"/>
                </a:lnTo>
                <a:lnTo>
                  <a:pt x="60960" y="3048"/>
                </a:lnTo>
                <a:lnTo>
                  <a:pt x="64770" y="4572"/>
                </a:lnTo>
                <a:lnTo>
                  <a:pt x="30480" y="4572"/>
                </a:lnTo>
                <a:lnTo>
                  <a:pt x="30480" y="73152"/>
                </a:lnTo>
                <a:lnTo>
                  <a:pt x="32004" y="74676"/>
                </a:lnTo>
                <a:lnTo>
                  <a:pt x="32004" y="77724"/>
                </a:lnTo>
                <a:lnTo>
                  <a:pt x="35052" y="77724"/>
                </a:lnTo>
                <a:lnTo>
                  <a:pt x="36576" y="79248"/>
                </a:lnTo>
                <a:close/>
              </a:path>
              <a:path w="83820" h="83820">
                <a:moveTo>
                  <a:pt x="42672" y="83820"/>
                </a:moveTo>
                <a:lnTo>
                  <a:pt x="0" y="83820"/>
                </a:lnTo>
                <a:lnTo>
                  <a:pt x="0" y="80772"/>
                </a:lnTo>
                <a:lnTo>
                  <a:pt x="6096" y="80772"/>
                </a:lnTo>
                <a:lnTo>
                  <a:pt x="7620" y="79248"/>
                </a:lnTo>
                <a:lnTo>
                  <a:pt x="45720" y="79248"/>
                </a:lnTo>
                <a:lnTo>
                  <a:pt x="50292" y="76200"/>
                </a:lnTo>
                <a:lnTo>
                  <a:pt x="53340" y="71628"/>
                </a:lnTo>
                <a:lnTo>
                  <a:pt x="57102" y="66246"/>
                </a:lnTo>
                <a:lnTo>
                  <a:pt x="59436" y="59436"/>
                </a:lnTo>
                <a:lnTo>
                  <a:pt x="60626" y="51482"/>
                </a:lnTo>
                <a:lnTo>
                  <a:pt x="60960" y="42672"/>
                </a:lnTo>
                <a:lnTo>
                  <a:pt x="60674" y="34337"/>
                </a:lnTo>
                <a:lnTo>
                  <a:pt x="45720" y="6096"/>
                </a:lnTo>
                <a:lnTo>
                  <a:pt x="42672" y="4572"/>
                </a:lnTo>
                <a:lnTo>
                  <a:pt x="64770" y="4572"/>
                </a:lnTo>
                <a:lnTo>
                  <a:pt x="68580" y="6096"/>
                </a:lnTo>
                <a:lnTo>
                  <a:pt x="74676" y="12192"/>
                </a:lnTo>
                <a:lnTo>
                  <a:pt x="77724" y="18288"/>
                </a:lnTo>
                <a:lnTo>
                  <a:pt x="82296" y="25908"/>
                </a:lnTo>
                <a:lnTo>
                  <a:pt x="83820" y="33528"/>
                </a:lnTo>
                <a:lnTo>
                  <a:pt x="83820" y="47244"/>
                </a:lnTo>
                <a:lnTo>
                  <a:pt x="62484" y="77724"/>
                </a:lnTo>
                <a:lnTo>
                  <a:pt x="59436" y="79248"/>
                </a:lnTo>
                <a:lnTo>
                  <a:pt x="54864" y="80772"/>
                </a:lnTo>
                <a:lnTo>
                  <a:pt x="48768" y="82296"/>
                </a:lnTo>
                <a:lnTo>
                  <a:pt x="45720" y="82296"/>
                </a:lnTo>
                <a:lnTo>
                  <a:pt x="42672" y="83820"/>
                </a:lnTo>
                <a:close/>
              </a:path>
            </a:pathLst>
          </a:custGeom>
          <a:solidFill>
            <a:srgbClr val="FFFFFF"/>
          </a:solidFill>
        </xdr:spPr>
      </xdr:sp>
    </xdr:grpSp>
    <xdr:clientData/>
  </xdr:oneCellAnchor>
  <xdr:oneCellAnchor>
    <xdr:from>
      <xdr:col>1</xdr:col>
      <xdr:colOff>974851</xdr:colOff>
      <xdr:row>42</xdr:row>
      <xdr:rowOff>49529</xdr:rowOff>
    </xdr:from>
    <xdr:ext cx="1056132" cy="114300"/>
    <xdr:pic>
      <xdr:nvPicPr>
        <xdr:cNvPr id="15" name="image8.png">
          <a:extLst>
            <a:ext uri="{FF2B5EF4-FFF2-40B4-BE49-F238E27FC236}">
              <a16:creationId xmlns:a16="http://schemas.microsoft.com/office/drawing/2014/main" xmlns="" id="{BF984967-29CB-48A2-B61C-AC56D5F57FD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580641" y="7995284"/>
          <a:ext cx="1056132" cy="114300"/>
        </a:xfrm>
        <a:prstGeom prst="rect">
          <a:avLst/>
        </a:prstGeom>
      </xdr:spPr>
    </xdr:pic>
    <xdr:clientData/>
  </xdr:oneCellAnchor>
  <xdr:twoCellAnchor editAs="oneCell">
    <xdr:from>
      <xdr:col>0</xdr:col>
      <xdr:colOff>76200</xdr:colOff>
      <xdr:row>0</xdr:row>
      <xdr:rowOff>0</xdr:rowOff>
    </xdr:from>
    <xdr:to>
      <xdr:col>1</xdr:col>
      <xdr:colOff>388620</xdr:colOff>
      <xdr:row>2</xdr:row>
      <xdr:rowOff>63088</xdr:rowOff>
    </xdr:to>
    <xdr:pic>
      <xdr:nvPicPr>
        <xdr:cNvPr id="16" name="Picture 15">
          <a:extLst>
            <a:ext uri="{FF2B5EF4-FFF2-40B4-BE49-F238E27FC236}">
              <a16:creationId xmlns:a16="http://schemas.microsoft.com/office/drawing/2014/main" xmlns="" id="{0F63057B-9B11-4C3F-A3EB-273FCBB9F8B1}"/>
            </a:ext>
          </a:extLst>
        </xdr:cNvPr>
        <xdr:cNvPicPr>
          <a:picLocks noChangeAspect="1"/>
        </xdr:cNvPicPr>
      </xdr:nvPicPr>
      <xdr:blipFill rotWithShape="1">
        <a:blip xmlns:r="http://schemas.openxmlformats.org/officeDocument/2006/relationships" r:embed="rId7"/>
        <a:srcRect t="18099" b="16206"/>
        <a:stretch/>
      </xdr:blipFill>
      <xdr:spPr>
        <a:xfrm>
          <a:off x="76200" y="0"/>
          <a:ext cx="922020" cy="581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ctec_3\drive_c\My%20Documents\Obras\Serra%20Talhada\My%20Documents\Obras\Serra%20Talhada\OBRAS\BR_316\PTRAB\PTrab89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ctec_adj\c\Ten%20Reginaldo\OBRAS\BR-316\OBRAS\BR_316\PTRAB\PTrab89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ectec_3\drive_c\My%20Documents\Obras\BR-316%20300.000\OBRAS\BR_316\PTRAB\PTrab89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ctec_oca\drive%20c\PTRAB\modelo\fichas%20de%20composicao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ebserhnet-my.sharepoint.com/Users/User/Desktop/PROJETOS/43_MURO%20DE%20CONTEN&#199;&#195;O/03_Projeto%20B&#225;sico/6.3.Anexo%20III%20-Or&#231;amento%20Descritivo/6.22PB006_Docs%20para%20licita&#231;&#227;o/22PB006_MAPA%20DE%20COTA&#199;&#213;ES_R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Gráf1"/>
      <sheetName val="Plan1"/>
      <sheetName val="Plan2"/>
      <sheetName val="Plan3"/>
      <sheetName val="pasta"/>
      <sheetName val="doc1"/>
      <sheetName val="doc2"/>
      <sheetName val="doc3"/>
      <sheetName val="doc4 "/>
      <sheetName val="rff"/>
      <sheetName val="carimbo "/>
      <sheetName val="oog - fazer "/>
      <sheetName val="PRO-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Gráf1"/>
      <sheetName val="pasta"/>
      <sheetName val="doc1"/>
      <sheetName val="doc2"/>
      <sheetName val="doc3"/>
      <sheetName val="doc4 "/>
      <sheetName val="rff"/>
      <sheetName val="carimbo "/>
      <sheetName val="oog - fazer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Doc 01"/>
      <sheetName val="Doc 02"/>
      <sheetName val="Doc 03"/>
      <sheetName val="Doc 04"/>
      <sheetName val="F Rosto"/>
      <sheetName val="OOG"/>
      <sheetName val="Cust_Hor_Eqp_Vtr"/>
      <sheetName val="Custo de materiais"/>
      <sheetName val="custo de mão-de-obra"/>
      <sheetName val="M C R E Desp Pessoal"/>
      <sheetName val="M C R E Insumos objeto"/>
      <sheetName val="M C R E Manutenção"/>
      <sheetName val="M C R E Renovação da Frota"/>
      <sheetName val="M C R E Desp Indiretas"/>
      <sheetName val="Memo Cal Combs"/>
      <sheetName val="Dim das Eqps"/>
      <sheetName val="Cron Obra"/>
      <sheetName val="Dim Pessoal"/>
      <sheetName val="M C R ETerceirização"/>
      <sheetName val="MC Mâo O. Suplem"/>
      <sheetName val="Mem Calc Desp Estimadas"/>
      <sheetName val="Dim Eqp Vtr"/>
      <sheetName val="Cron Pessoal"/>
      <sheetName val="Cron EqpVtr"/>
      <sheetName val="Cron Material"/>
      <sheetName val="Cro Fis-Fin"/>
      <sheetName val="PT"/>
      <sheetName val="Prog_Sv"/>
      <sheetName val="mem"/>
      <sheetName val="MG"/>
      <sheetName val="GAL"/>
      <sheetName val="pf"/>
      <sheetName val="TB"/>
      <sheetName val="00-01"/>
      <sheetName val="07-15"/>
      <sheetName val="ev"/>
      <sheetName val="RotMRosa"/>
      <sheetName val="RotKm07"/>
      <sheetName val="Pontes"/>
      <sheetName val="mfc10x30cm"/>
      <sheetName val="pntcobra"/>
      <sheetName val="pntmarc"/>
      <sheetName val="pntpaul"/>
      <sheetName val="C-Mat E TRP"/>
      <sheetName val="limp-SMF"/>
      <sheetName val="corpbstc"/>
      <sheetName val="escmatjaz"/>
      <sheetName val="comp95"/>
      <sheetName val="regsubl"/>
      <sheetName val="sbase"/>
      <sheetName val="conc10mpa"/>
      <sheetName val="conc12mpa"/>
      <sheetName val="conc15mpa"/>
      <sheetName val="base"/>
      <sheetName val="solobase"/>
      <sheetName val="rempav"/>
      <sheetName val="stc01"/>
      <sheetName val="caiação"/>
      <sheetName val="remprof"/>
      <sheetName val="recrevaauq"/>
      <sheetName val="dar01"/>
      <sheetName val="pintura"/>
      <sheetName val="mfc05"/>
      <sheetName val="impri"/>
      <sheetName val="mistaauq"/>
      <sheetName val="reatcompbu"/>
      <sheetName val="esccav1ª"/>
      <sheetName val="clp03"/>
      <sheetName val="dar02"/>
      <sheetName val="clp01"/>
      <sheetName val="alvparg"/>
      <sheetName val="alvtij"/>
      <sheetName val="demdispconc"/>
      <sheetName val="AAUF"/>
      <sheetName val="tapbur"/>
      <sheetName val="recmecater"/>
      <sheetName val="orç"/>
      <sheetName val="Distancias trecho 1"/>
      <sheetName val="TRANSPORTES trecho 1"/>
      <sheetName val="Distancias trecho 2"/>
      <sheetName val="TRANSPORTES trecho 2"/>
      <sheetName val="Distancia trecho 3"/>
      <sheetName val="TRANSPORTES trecho 3"/>
      <sheetName val="Mem Cálc mob_desmob"/>
      <sheetName val="Desmat"/>
      <sheetName val="Esc. carga transp 1ª cat 50 m"/>
      <sheetName val="ECT 200&lt;DMT&lt;400"/>
      <sheetName val="ECT 1800&lt;DMT&lt;2000"/>
      <sheetName val="ECT 2000&lt;DMT&lt;3000"/>
      <sheetName val="ECT 3000&lt;DMT&lt;5000"/>
      <sheetName val="Compactação manual"/>
      <sheetName val="Compact 95%"/>
      <sheetName val="Compact 100% "/>
      <sheetName val="ECT 50&lt;DMT&lt;200 escv"/>
      <sheetName val="ECT 200&lt;DMT&lt;400 escv"/>
      <sheetName val="ECT 400&lt;DMT&lt;600 escv"/>
      <sheetName val="ECT 600&lt;DMT&lt;800 escv"/>
      <sheetName val="ECT 1000&lt;DMT&lt;1200 escv"/>
      <sheetName val="ECT 800&lt;DMT&lt;1000 escv"/>
      <sheetName val="ECT 1200&lt;DMT&lt;1400 escv"/>
      <sheetName val="ECT 50&lt;DMT&lt;200 mat 2 cat escv"/>
      <sheetName val="ECT 50&lt;DMT&lt;200 mat 3 cat"/>
      <sheetName val="Regul subleito"/>
      <sheetName val="Subbase de solo est."/>
      <sheetName val="Base de solo est. "/>
      <sheetName val="Limp Cam Veg"/>
      <sheetName val="Expurgo de jazida (aux)"/>
      <sheetName val="EC mat jazida (aux)"/>
      <sheetName val="Imprimação"/>
      <sheetName val="TSS"/>
      <sheetName val="TSD"/>
      <sheetName val="Transp Mat jaz"/>
      <sheetName val="Transp de brita"/>
      <sheetName val="Sarjeta STC05"/>
      <sheetName val="Sarjeta STC 02"/>
      <sheetName val="Concreto 12MPa Conf Lanc (aux)"/>
      <sheetName val="Esc. man. vala mat 1a cat (aux)"/>
      <sheetName val="Dreno longitudinal DPS"/>
      <sheetName val="Boca de Saida BSD 01"/>
      <sheetName val="Boca de Saida BSD 03"/>
      <sheetName val="Valeta VPC-03"/>
      <sheetName val="Meio Fio "/>
      <sheetName val="Concreto 10MPa Conf Lanc  (aux)"/>
      <sheetName val="Concreto 15MPa Conf Lanc (aux)"/>
      <sheetName val="Descida d´água DAD 01"/>
      <sheetName val="Descida d´água DAR 02"/>
      <sheetName val="Compactação manual (aux)"/>
      <sheetName val="Entrada dágua  EDA01"/>
      <sheetName val="Entrada dágua  EDA02"/>
      <sheetName val="Dissip energia DES 01"/>
      <sheetName val="Dissip energia DES 02"/>
      <sheetName val="Alvenaria pedra argamass"/>
      <sheetName val="Argamassa ci_ar"/>
      <sheetName val="Cx colet sarjeta"/>
      <sheetName val="BSTC 0,80 m"/>
      <sheetName val="Dente p_ bueiro s 0,80m"/>
      <sheetName val="Boca BSTC 0,80 m"/>
      <sheetName val="BSTC 1m"/>
      <sheetName val="Dente p_ bueiro s 1,00m"/>
      <sheetName val="BocaBSTC 1m "/>
      <sheetName val="BDTC 1m"/>
      <sheetName val="Dente p_ bueiro d 1,00m"/>
      <sheetName val="Boca BDTC 1m"/>
      <sheetName val="BTTC 1m"/>
      <sheetName val="Dente p_ bueiro T 1,00m"/>
      <sheetName val="Boca BTTC 1m"/>
      <sheetName val="BDCC 1,5x1,5 m"/>
      <sheetName val="Boca BDCC 1,5x1,5"/>
      <sheetName val="BTCC 1,5 x 1,5"/>
      <sheetName val="Boca BTCC 1,5x1,5 m "/>
      <sheetName val="Escoramento de Bueiro cel."/>
      <sheetName val="Conf e lanç conc magro (aux)"/>
      <sheetName val="Concreto cicl. 12MPa (aux)"/>
      <sheetName val="BDCC 2,0x2,0 m 1,0 a 2,5 m"/>
      <sheetName val="Boca BDCC 2,0x2,0 m"/>
      <sheetName val="BTCC 2,0x2,0 m 1,0 a 2,5 m"/>
      <sheetName val="Boca BTCC 2,0x2,0 m"/>
      <sheetName val="Pintura faixa"/>
      <sheetName val="Pintura setas e zeb"/>
      <sheetName val="Tacha reflet"/>
      <sheetName val="Enleivamento"/>
      <sheetName val="Cerca arame"/>
      <sheetName val="Defensa dupla"/>
      <sheetName val="Passeio concreto"/>
      <sheetName val="Revest veg c mudas"/>
      <sheetName val="Revest veg c grama leiva"/>
      <sheetName val="Plantio arbustos"/>
      <sheetName val="Regul mec faixa dom"/>
      <sheetName val="Alv pedra arrum"/>
      <sheetName val="Forn prep coloc forma CA-50"/>
      <sheetName val="Fôrma comum de madeira"/>
      <sheetName val="Fôrma de placa resinada"/>
      <sheetName val="CAPA_RELAT"/>
      <sheetName val="Pl_Res_Aprop"/>
      <sheetName val="Pl_C_Aprop_período SEDE"/>
      <sheetName val="Pl_C_Aprop_acumul SEDE"/>
      <sheetName val="Pl_C_Aprop_período NATAL"/>
      <sheetName val="Pl_C_Aprop_acumul NATAL"/>
      <sheetName val="Pl_C_Aprop_período S. LUIS"/>
      <sheetName val="Pl_C_Aprop_acumul S. LUIS"/>
      <sheetName val="Comb_Atual"/>
      <sheetName val="Comb_Acum"/>
      <sheetName val="Res-EqpVtr_ Atual"/>
      <sheetName val="Fich_Cont_ Desp_Eqp "/>
      <sheetName val="Tab_C_Eqp_Atual"/>
      <sheetName val="Tab_C_Eqp_Acum"/>
      <sheetName val="Comb_Ant"/>
      <sheetName val="Tab_C_ME_ MO"/>
      <sheetName val="Res-EqpVtr_ anterior"/>
      <sheetName val="Res_EqpVtr_Acum"/>
      <sheetName val="Custo horário Eqp Vtr"/>
      <sheetName val="pasta"/>
      <sheetName val="doc1"/>
      <sheetName val="doc2"/>
      <sheetName val="doc3"/>
      <sheetName val="doc4 "/>
      <sheetName val="rff"/>
      <sheetName val="carimbo "/>
      <sheetName val="oog - fazer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
      <sheetName val="Cust_Hor_Eqp_Vtr"/>
      <sheetName val="Custo de materiais"/>
      <sheetName val="custo de mão-de-obra"/>
      <sheetName val="Distancias trecho 1"/>
      <sheetName val="TRANSPORTES trecho 1"/>
      <sheetName val="Distancias trecho 2"/>
      <sheetName val="TRANSPORTES trecho 2"/>
      <sheetName val="Distancia trecho 3"/>
      <sheetName val="TRANSPORTES trecho 3"/>
      <sheetName val="Mem Cálc mob_desmob"/>
      <sheetName val="Desmat"/>
      <sheetName val="Esc. carga transp 1ª cat 50 m"/>
      <sheetName val="ECT 200&lt;DMT&lt;400"/>
      <sheetName val="ECT 1800&lt;DMT&lt;2000"/>
      <sheetName val="ECT 2000&lt;DMT&lt;3000"/>
      <sheetName val="ECT 3000&lt;DMT&lt;5000"/>
      <sheetName val="Compact 95%"/>
      <sheetName val="Compact 100% "/>
      <sheetName val="Regul subleito"/>
      <sheetName val="Subbase de solo est."/>
      <sheetName val="Limp Cam Veg"/>
      <sheetName val="Expurgo de jazida (aux)"/>
      <sheetName val="EC mat jazida (aux)"/>
      <sheetName val="Base de solo est. "/>
      <sheetName val="EC mat jazida (aux) (3)"/>
      <sheetName val="Limp Cam Veg (2)"/>
      <sheetName val="Expurgo de jazida (aux) (2)"/>
      <sheetName val="EC mat jazida (aux) (2)"/>
      <sheetName val="Imprimação"/>
      <sheetName val="TSS"/>
      <sheetName val="TSD"/>
      <sheetName val="Transp Mat jaz"/>
      <sheetName val="Transp de brita"/>
      <sheetName val="Sarjeta STC05"/>
      <sheetName val="Dreno longitudinal DPS"/>
      <sheetName val="Boca de Saida BSD 03"/>
      <sheetName val="Meio Fio "/>
      <sheetName val="Descida d´água DAR 02"/>
      <sheetName val="Compactação manual (aux)"/>
      <sheetName val="Esc. man. vala mat 1a cat (aux)"/>
      <sheetName val="Entrada dágua  EDA02"/>
      <sheetName val="Dissip energia DES 01"/>
      <sheetName val="Dissip energia DES 02"/>
      <sheetName val="Alvenaria pedra argamass"/>
      <sheetName val="BSTC 0,80 m"/>
      <sheetName val="Dente p_ bueiro s 0,80m"/>
      <sheetName val="Boca BSTC 0,80 m"/>
      <sheetName val="BSTC 1m"/>
      <sheetName val="Dente p_ bueiro s 1,00m"/>
      <sheetName val="BocaBSTC 1m "/>
      <sheetName val="BDTC 1m"/>
      <sheetName val="Dente p_ bueiro d 1,00m"/>
      <sheetName val="Boca BDTC 1m"/>
      <sheetName val="BTTC 1m"/>
      <sheetName val="Dente p_ bueiro T 1,00m"/>
      <sheetName val="Boca BTTC 1m"/>
      <sheetName val="BDCC 1,5x1,5 m"/>
      <sheetName val="Boca BDCC 1,5x1,5"/>
      <sheetName val="BTCC 1,5 x 1,5"/>
      <sheetName val="Boca BTCC 1,5x1,5 m "/>
      <sheetName val="Argamassa ci_ar"/>
      <sheetName val="Escoramento de Bueiro cel."/>
      <sheetName val="Conf e lanç conc magro (aux)"/>
      <sheetName val="Concreto 10MPa Conf Lanc  (aux)"/>
      <sheetName val="Concreto cicl. 12MPa (aux)"/>
      <sheetName val="Concreto 12MPa Conf Lanc (aux)"/>
      <sheetName val="Concreto 15MPa Conf Lanc (aux)"/>
      <sheetName val="Pintura faixa"/>
      <sheetName val="Pintura setas e zeb"/>
      <sheetName val="Tacha reflet"/>
      <sheetName val="Enleivamento"/>
      <sheetName val="Cerca arame"/>
      <sheetName val="Defensa dupla"/>
      <sheetName val="Caiação"/>
      <sheetName val="Passeio concreto"/>
      <sheetName val="Plantio arbustos"/>
      <sheetName val="Revest veg c grama leiva"/>
      <sheetName val="Revest veg c mudas"/>
      <sheetName val="Regul mec faixa dom"/>
      <sheetName val="ECT 50&lt;DMT&lt;200 escv"/>
      <sheetName val="ECT 200&lt;DMT&lt;400 escv"/>
      <sheetName val="ECT 400&lt;DMT&lt;600 escv"/>
      <sheetName val="ECT 600&lt;DMT&lt;800 escv"/>
      <sheetName val="ECT 1000&lt;DMT&lt;1200 escv"/>
      <sheetName val="ECT 800&lt;DMT&lt;1000 escv"/>
      <sheetName val="ECT 1200&lt;DMT&lt;1400 escv"/>
      <sheetName val="ECT 50&lt;DMT&lt;200 mat 2 cat escv"/>
      <sheetName val="ECT 50&lt;DMT&lt;200 mat 3 cat"/>
      <sheetName val="Compactação manual"/>
      <sheetName val="Boca de Saida BSD 01"/>
      <sheetName val="Valeta VPC-03"/>
      <sheetName val="Entrada dágua  EDA01"/>
      <sheetName val="Descida d´água DAD 01"/>
      <sheetName val="Sarjeta STC 02"/>
      <sheetName val="Cx colet sarjeta"/>
      <sheetName val="Alv pedra arrum"/>
      <sheetName val="BDCC 2,0x2,0 m 1,0 a 2,5 m"/>
      <sheetName val="BTCC 2,0x2,0 m 1,0 a 2,5 m"/>
      <sheetName val="Boca BDCC 2,0x2,0 m"/>
      <sheetName val="Boca BTCC 2,0x2,0 m"/>
      <sheetName val="Forn prep coloc forma CA-50"/>
      <sheetName val="Fôrma comum de madeira"/>
      <sheetName val="Fôrma de placa resinada"/>
      <sheetName val="Transp comer cimento rod pav"/>
      <sheetName val="Transp comer cimento rod n pav"/>
      <sheetName val="Resumo"/>
      <sheetName val="comp1"/>
      <sheetName val="comp2"/>
      <sheetName val="comp3"/>
      <sheetName val="comp4"/>
      <sheetName val="comp5"/>
      <sheetName val="comp6"/>
      <sheetName val="comp7"/>
      <sheetName val="comp8"/>
      <sheetName val="comp9"/>
      <sheetName val="comp10"/>
      <sheetName val="Pon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 DE COTAÇÕES"/>
      <sheetName val="PESQUISA DE MERCADO"/>
      <sheetName val="LISTA DE INSUMOS PARA COTAÇÃO"/>
      <sheetName val="COTAÇÕES"/>
    </sheetNames>
    <sheetDataSet>
      <sheetData sheetId="0"/>
      <sheetData sheetId="1"/>
      <sheetData sheetId="2" refreshError="1"/>
      <sheetData sheetId="3" refreshError="1"/>
    </sheetDataSet>
  </externalBook>
</externalLink>
</file>

<file path=xl/persons/person.xml><?xml version="1.0" encoding="utf-8"?>
<personList xmlns="http://schemas.microsoft.com/office/spreadsheetml/2018/threadedcomments" xmlns:x="http://schemas.openxmlformats.org/spreadsheetml/2006/main">
  <person displayName="Tassia Fanton" id="{6D7F0BD1-FDBF-4187-8443-5FC2307ADA2E}" userId="S::tassia.fanton@ebserh.gov.br::2420f14c-2545-48ec-8ac8-be10e503a90d" providerId="AD"/>
</personList>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8" dT="2024-07-31T11:54:28.92" personId="{6D7F0BD1-FDBF-4187-8443-5FC2307ADA2E}" id="{94E5A810-40D5-4DCA-B8E2-161F8E82B458}">
    <text>Fazer a orçamentação para os dois regimes (DESONERADO e
 NÃO DESONERADO)</text>
  </threadedComment>
</ThreadedComments>
</file>

<file path=xl/threadedComments/threadedComment2.xml><?xml version="1.0" encoding="utf-8"?>
<ThreadedComments xmlns="http://schemas.microsoft.com/office/spreadsheetml/2018/threadedcomments" xmlns:x="http://schemas.openxmlformats.org/spreadsheetml/2006/main">
  <threadedComment ref="B13" dT="2024-07-31T12:00:22.94" personId="{6D7F0BD1-FDBF-4187-8443-5FC2307ADA2E}" id="{8016DFAA-0040-498F-8268-2F925633765C}">
    <text xml:space="preserve">Verificar Legislação tributária para o município de Santa Maria/RS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 TargetMode="External"/><Relationship Id="rId2" Type="http://schemas.openxmlformats.org/officeDocument/2006/relationships/hyperlink" Target="https://www.lampadadeled.com.br/painel-led-sobrepor-quadrado-24w-4000k-branco-neutro-30x30cm-bivolt-aluminio?srsltid=AfmBOorfecrR8Ia2wPVRcENx7iKiCnZp7U0TD6GRkigaXUQpfQjCa6CTlzU" TargetMode="External"/><Relationship Id="rId1" Type="http://schemas.openxmlformats.org/officeDocument/2006/relationships/hyperlink" Target="https://www.ledrs.net/plafon-led-sobrepor-24w-quadrado-branco-neutro-4200k-bivolt?gad_source=4&amp;gclid=Cj0KCQiA3sq6BhD2ARIsAJ8MRwWC2U2fo1PeVNHi46npMpWPizcujihOSEkKXu3xPh-ZAa32L7vluCQaAkcOEALw_wcB" TargetMode="External"/><Relationship Id="rId5" Type="http://schemas.openxmlformats.org/officeDocument/2006/relationships/drawing" Target="../drawings/drawing10.xm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5"/>
  <sheetViews>
    <sheetView workbookViewId="0">
      <selection activeCell="K6" sqref="K6"/>
    </sheetView>
  </sheetViews>
  <sheetFormatPr defaultColWidth="14.42578125" defaultRowHeight="15" customHeight="1"/>
  <cols>
    <col min="1" max="1" width="3.7109375" customWidth="1"/>
    <col min="2" max="2" width="60.7109375" customWidth="1"/>
    <col min="3" max="3" width="6.7109375" customWidth="1"/>
    <col min="4" max="4" width="10.7109375" customWidth="1"/>
    <col min="5" max="5" width="3.7109375" customWidth="1"/>
    <col min="6" max="6" width="11.42578125" customWidth="1"/>
    <col min="7" max="7" width="3.7109375" customWidth="1"/>
    <col min="8" max="11" width="11.42578125" customWidth="1"/>
  </cols>
  <sheetData>
    <row r="1" spans="1:11" ht="19.5" customHeight="1" thickBot="1">
      <c r="A1" s="403" t="s">
        <v>0</v>
      </c>
      <c r="B1" s="404"/>
      <c r="C1" s="404"/>
      <c r="D1" s="404"/>
      <c r="E1" s="404"/>
      <c r="F1" s="404"/>
      <c r="G1" s="405"/>
      <c r="H1" s="3"/>
      <c r="I1" s="3"/>
      <c r="J1" s="3"/>
      <c r="K1" s="3"/>
    </row>
    <row r="2" spans="1:11" ht="15" customHeight="1">
      <c r="A2" s="125"/>
      <c r="B2" s="126"/>
      <c r="C2" s="126"/>
      <c r="D2" s="126"/>
      <c r="E2" s="126"/>
      <c r="F2" s="126"/>
      <c r="G2" s="127"/>
      <c r="H2" s="3"/>
      <c r="I2" s="3"/>
      <c r="J2" s="3"/>
      <c r="K2" s="3"/>
    </row>
    <row r="3" spans="1:11" ht="15" customHeight="1">
      <c r="A3" s="406" t="s">
        <v>264</v>
      </c>
      <c r="B3" s="407"/>
      <c r="C3" s="407"/>
      <c r="D3" s="407"/>
      <c r="E3" s="407"/>
      <c r="F3" s="407"/>
      <c r="G3" s="408"/>
      <c r="H3" s="4"/>
      <c r="I3" s="4"/>
      <c r="J3" s="4"/>
      <c r="K3" s="4"/>
    </row>
    <row r="4" spans="1:11" ht="15" customHeight="1">
      <c r="A4" s="417" t="s">
        <v>591</v>
      </c>
      <c r="B4" s="418"/>
      <c r="C4" s="271"/>
      <c r="D4" s="271"/>
      <c r="E4" s="271"/>
      <c r="F4" s="271"/>
      <c r="G4" s="272"/>
      <c r="H4" s="4"/>
      <c r="I4" s="4"/>
      <c r="J4" s="4"/>
      <c r="K4" s="4"/>
    </row>
    <row r="5" spans="1:11" ht="15" customHeight="1">
      <c r="A5" s="417"/>
      <c r="B5" s="418"/>
      <c r="C5" s="271"/>
      <c r="D5" s="271"/>
      <c r="E5" s="271"/>
      <c r="F5" s="271"/>
      <c r="G5" s="272"/>
      <c r="H5" s="4"/>
      <c r="I5" s="4"/>
      <c r="J5" s="4"/>
      <c r="K5" s="4"/>
    </row>
    <row r="6" spans="1:11" ht="409.5" customHeight="1">
      <c r="A6" s="128"/>
      <c r="B6" s="415" t="s">
        <v>855</v>
      </c>
      <c r="C6" s="415"/>
      <c r="D6" s="415"/>
      <c r="E6" s="415"/>
      <c r="F6" s="415"/>
      <c r="G6" s="129"/>
      <c r="H6" s="3"/>
      <c r="I6" s="3"/>
      <c r="J6" s="3"/>
      <c r="K6" s="3"/>
    </row>
    <row r="7" spans="1:11" ht="11.45" customHeight="1">
      <c r="A7" s="128"/>
      <c r="B7" s="415"/>
      <c r="C7" s="415"/>
      <c r="D7" s="415"/>
      <c r="E7" s="415"/>
      <c r="F7" s="415"/>
      <c r="G7" s="129"/>
      <c r="H7" s="3"/>
      <c r="I7" s="3"/>
      <c r="J7" s="3"/>
      <c r="K7" s="3"/>
    </row>
    <row r="8" spans="1:11" ht="12.75" customHeight="1">
      <c r="A8" s="133"/>
      <c r="B8" s="130"/>
      <c r="C8" s="416" t="s">
        <v>592</v>
      </c>
      <c r="D8" s="413"/>
      <c r="E8" s="413"/>
      <c r="F8" s="413"/>
      <c r="G8" s="131"/>
      <c r="H8" s="2"/>
      <c r="I8" s="2"/>
      <c r="J8" s="2"/>
      <c r="K8" s="2"/>
    </row>
    <row r="9" spans="1:11" ht="12.75" customHeight="1">
      <c r="A9" s="133"/>
      <c r="B9" s="130"/>
      <c r="C9" s="132"/>
      <c r="D9" s="132"/>
      <c r="E9" s="132"/>
      <c r="F9" s="130"/>
      <c r="G9" s="131"/>
      <c r="H9" s="2"/>
      <c r="I9" s="2"/>
      <c r="J9" s="2"/>
      <c r="K9" s="2"/>
    </row>
    <row r="10" spans="1:11" ht="12.75" customHeight="1">
      <c r="A10" s="133"/>
      <c r="B10" s="130"/>
      <c r="C10" s="132"/>
      <c r="D10" s="132"/>
      <c r="E10" s="132"/>
      <c r="F10" s="130"/>
      <c r="G10" s="131"/>
      <c r="H10" s="2"/>
      <c r="I10" s="2"/>
      <c r="J10" s="2"/>
      <c r="K10" s="2"/>
    </row>
    <row r="11" spans="1:11" ht="12.75" customHeight="1">
      <c r="A11" s="133"/>
      <c r="B11" s="130"/>
      <c r="C11" s="132"/>
      <c r="D11" s="132"/>
      <c r="E11" s="132"/>
      <c r="F11" s="130"/>
      <c r="G11" s="131"/>
      <c r="H11" s="2"/>
      <c r="I11" s="2"/>
      <c r="J11" s="2"/>
      <c r="K11" s="2"/>
    </row>
    <row r="12" spans="1:11" ht="12.75" customHeight="1">
      <c r="A12" s="133"/>
      <c r="B12" s="412"/>
      <c r="C12" s="413"/>
      <c r="D12" s="413"/>
      <c r="E12" s="413"/>
      <c r="F12" s="413"/>
      <c r="G12" s="414"/>
      <c r="H12" s="2"/>
      <c r="I12" s="2"/>
      <c r="J12" s="2"/>
      <c r="K12" s="2"/>
    </row>
    <row r="13" spans="1:11" ht="58.5" customHeight="1" thickBot="1">
      <c r="A13" s="409" t="s">
        <v>275</v>
      </c>
      <c r="B13" s="410"/>
      <c r="C13" s="410"/>
      <c r="D13" s="410"/>
      <c r="E13" s="410"/>
      <c r="F13" s="410"/>
      <c r="G13" s="411"/>
      <c r="H13" s="2"/>
      <c r="I13" s="2"/>
      <c r="J13" s="2"/>
      <c r="K13" s="2"/>
    </row>
    <row r="14" spans="1:11" ht="12.75" customHeight="1">
      <c r="A14" s="5"/>
      <c r="B14" s="400"/>
      <c r="C14" s="401"/>
      <c r="D14" s="401"/>
      <c r="E14" s="401"/>
      <c r="F14" s="401"/>
      <c r="G14" s="402"/>
      <c r="H14" s="2"/>
      <c r="I14" s="2"/>
      <c r="J14" s="2"/>
      <c r="K14" s="2"/>
    </row>
    <row r="15" spans="1:11" ht="12.75" customHeight="1">
      <c r="A15" s="5"/>
      <c r="B15" s="400"/>
      <c r="C15" s="401"/>
      <c r="D15" s="401"/>
      <c r="E15" s="401"/>
      <c r="F15" s="401"/>
      <c r="G15" s="402"/>
      <c r="H15" s="2"/>
      <c r="I15" s="2"/>
      <c r="J15" s="2"/>
      <c r="K15" s="2"/>
    </row>
    <row r="16" spans="1:11" ht="15" customHeight="1">
      <c r="A16" s="6"/>
      <c r="B16" s="7"/>
      <c r="C16" s="8"/>
      <c r="D16" s="8"/>
      <c r="E16" s="8"/>
      <c r="F16" s="7"/>
      <c r="G16" s="7"/>
      <c r="H16" s="4"/>
      <c r="I16" s="4"/>
      <c r="J16" s="4"/>
      <c r="K16" s="4"/>
    </row>
    <row r="17" spans="1:11" ht="15" customHeight="1">
      <c r="A17" s="6"/>
      <c r="B17" s="7"/>
      <c r="C17" s="8"/>
      <c r="D17" s="8"/>
      <c r="E17" s="8"/>
      <c r="F17" s="7"/>
      <c r="G17" s="7"/>
      <c r="H17" s="4"/>
      <c r="I17" s="4"/>
      <c r="J17" s="4"/>
      <c r="K17" s="4"/>
    </row>
    <row r="18" spans="1:11" ht="12.75" customHeight="1">
      <c r="A18" s="6"/>
      <c r="B18" s="7"/>
      <c r="C18" s="8"/>
      <c r="D18" s="8"/>
      <c r="E18" s="8"/>
      <c r="F18" s="7"/>
      <c r="G18" s="7"/>
      <c r="H18" s="2"/>
      <c r="I18" s="2"/>
      <c r="J18" s="2"/>
      <c r="K18" s="2"/>
    </row>
    <row r="19" spans="1:11" ht="12.75" customHeight="1">
      <c r="A19" s="6"/>
      <c r="B19" s="7"/>
      <c r="C19" s="8"/>
      <c r="D19" s="8"/>
      <c r="E19" s="8"/>
      <c r="F19" s="7"/>
      <c r="G19" s="7"/>
      <c r="H19" s="2"/>
      <c r="I19" s="2"/>
      <c r="J19" s="2"/>
      <c r="K19" s="2"/>
    </row>
    <row r="20" spans="1:11" ht="12.75" customHeight="1">
      <c r="A20" s="6"/>
      <c r="B20" s="7"/>
      <c r="C20" s="8"/>
      <c r="D20" s="8"/>
      <c r="E20" s="8"/>
      <c r="F20" s="7"/>
      <c r="G20" s="7"/>
      <c r="H20" s="2"/>
      <c r="I20" s="2"/>
      <c r="J20" s="2"/>
      <c r="K20" s="2"/>
    </row>
    <row r="21" spans="1:11" ht="12.75" customHeight="1">
      <c r="A21" s="6"/>
      <c r="B21" s="7"/>
      <c r="C21" s="8"/>
      <c r="D21" s="8"/>
      <c r="E21" s="8"/>
      <c r="F21" s="7"/>
      <c r="G21" s="7"/>
      <c r="H21" s="2"/>
      <c r="I21" s="2"/>
      <c r="J21" s="2"/>
      <c r="K21" s="2"/>
    </row>
    <row r="22" spans="1:11" ht="12.75" customHeight="1">
      <c r="A22" s="9"/>
      <c r="B22" s="2"/>
      <c r="C22" s="10"/>
      <c r="D22" s="10"/>
      <c r="E22" s="8"/>
      <c r="F22" s="2"/>
      <c r="G22" s="7"/>
      <c r="H22" s="2"/>
      <c r="I22" s="2"/>
      <c r="J22" s="2"/>
      <c r="K22" s="2"/>
    </row>
    <row r="23" spans="1:11" ht="12.75" customHeight="1">
      <c r="A23" s="9"/>
      <c r="B23" s="2"/>
      <c r="C23" s="10"/>
      <c r="D23" s="10"/>
      <c r="E23" s="8"/>
      <c r="F23" s="2"/>
      <c r="G23" s="7"/>
      <c r="H23" s="2"/>
      <c r="I23" s="2"/>
      <c r="J23" s="2"/>
      <c r="K23" s="2"/>
    </row>
    <row r="24" spans="1:11" ht="12.75" customHeight="1">
      <c r="A24" s="9"/>
      <c r="B24" s="2"/>
      <c r="C24" s="10"/>
      <c r="D24" s="10"/>
      <c r="E24" s="8"/>
      <c r="F24" s="2"/>
      <c r="G24" s="7"/>
      <c r="H24" s="2"/>
      <c r="I24" s="2"/>
      <c r="J24" s="2"/>
      <c r="K24" s="2"/>
    </row>
    <row r="25" spans="1:11" ht="12.75" customHeight="1">
      <c r="A25" s="9"/>
      <c r="B25" s="2"/>
      <c r="C25" s="10"/>
      <c r="D25" s="10"/>
      <c r="E25" s="8"/>
      <c r="F25" s="2"/>
      <c r="G25" s="7"/>
      <c r="H25" s="2"/>
      <c r="I25" s="2"/>
      <c r="J25" s="2"/>
      <c r="K25" s="2"/>
    </row>
    <row r="26" spans="1:11" ht="12.75" customHeight="1">
      <c r="A26" s="9"/>
      <c r="B26" s="2"/>
      <c r="C26" s="10"/>
      <c r="D26" s="10"/>
      <c r="E26" s="8"/>
      <c r="F26" s="2"/>
      <c r="G26" s="7"/>
      <c r="H26" s="2"/>
      <c r="I26" s="2"/>
      <c r="J26" s="2"/>
      <c r="K26" s="2"/>
    </row>
    <row r="27" spans="1:11" ht="12.75" customHeight="1">
      <c r="A27" s="9"/>
      <c r="B27" s="2"/>
      <c r="C27" s="10"/>
      <c r="D27" s="10"/>
      <c r="E27" s="8"/>
      <c r="F27" s="2"/>
      <c r="G27" s="7"/>
      <c r="H27" s="2"/>
      <c r="I27" s="2"/>
      <c r="J27" s="2"/>
      <c r="K27" s="2"/>
    </row>
    <row r="28" spans="1:11" ht="12.75" customHeight="1">
      <c r="A28" s="9"/>
      <c r="B28" s="2"/>
      <c r="C28" s="10"/>
      <c r="D28" s="10"/>
      <c r="E28" s="8"/>
      <c r="F28" s="2"/>
      <c r="G28" s="7"/>
      <c r="H28" s="2"/>
      <c r="I28" s="2"/>
      <c r="J28" s="2"/>
      <c r="K28" s="2"/>
    </row>
    <row r="29" spans="1:11" ht="12.75" customHeight="1">
      <c r="A29" s="9"/>
      <c r="B29" s="2"/>
      <c r="C29" s="10"/>
      <c r="D29" s="10"/>
      <c r="E29" s="8"/>
      <c r="F29" s="2"/>
      <c r="G29" s="7"/>
      <c r="H29" s="2"/>
      <c r="I29" s="2"/>
      <c r="J29" s="2"/>
      <c r="K29" s="2"/>
    </row>
    <row r="30" spans="1:11" ht="12.75" customHeight="1">
      <c r="A30" s="9"/>
      <c r="B30" s="2"/>
      <c r="C30" s="10"/>
      <c r="D30" s="10"/>
      <c r="E30" s="8"/>
      <c r="F30" s="2"/>
      <c r="G30" s="7"/>
      <c r="H30" s="2"/>
      <c r="I30" s="2"/>
      <c r="J30" s="2"/>
      <c r="K30" s="2"/>
    </row>
    <row r="31" spans="1:11" ht="12.75" customHeight="1">
      <c r="A31" s="9"/>
      <c r="B31" s="2"/>
      <c r="C31" s="10"/>
      <c r="D31" s="10"/>
      <c r="E31" s="8"/>
      <c r="F31" s="2"/>
      <c r="G31" s="7"/>
      <c r="H31" s="2"/>
      <c r="I31" s="2"/>
      <c r="J31" s="2"/>
      <c r="K31" s="2"/>
    </row>
    <row r="32" spans="1:11" ht="12.75" customHeight="1">
      <c r="A32" s="9"/>
      <c r="B32" s="2"/>
      <c r="C32" s="10"/>
      <c r="D32" s="10"/>
      <c r="E32" s="8"/>
      <c r="F32" s="2"/>
      <c r="G32" s="7"/>
      <c r="H32" s="2"/>
      <c r="I32" s="2"/>
      <c r="J32" s="2"/>
      <c r="K32" s="2"/>
    </row>
    <row r="33" spans="1:11" ht="12.75" customHeight="1">
      <c r="A33" s="9"/>
      <c r="B33" s="2"/>
      <c r="C33" s="10"/>
      <c r="D33" s="10"/>
      <c r="E33" s="8"/>
      <c r="F33" s="2"/>
      <c r="G33" s="7"/>
      <c r="H33" s="2"/>
      <c r="I33" s="2"/>
      <c r="J33" s="2"/>
      <c r="K33" s="2"/>
    </row>
    <row r="34" spans="1:11" ht="12.75" customHeight="1">
      <c r="A34" s="9"/>
      <c r="B34" s="2"/>
      <c r="C34" s="10"/>
      <c r="D34" s="10"/>
      <c r="E34" s="8"/>
      <c r="F34" s="2"/>
      <c r="G34" s="7"/>
      <c r="H34" s="2"/>
      <c r="I34" s="2"/>
      <c r="J34" s="2"/>
      <c r="K34" s="2"/>
    </row>
    <row r="35" spans="1:11" ht="12.75" customHeight="1">
      <c r="A35" s="9"/>
      <c r="B35" s="2"/>
      <c r="C35" s="10"/>
      <c r="D35" s="10"/>
      <c r="E35" s="8"/>
      <c r="F35" s="2"/>
      <c r="G35" s="7"/>
      <c r="H35" s="2"/>
      <c r="I35" s="2"/>
      <c r="J35" s="2"/>
      <c r="K35" s="2"/>
    </row>
    <row r="36" spans="1:11" ht="12.75" customHeight="1">
      <c r="A36" s="9"/>
      <c r="B36" s="2"/>
      <c r="C36" s="10"/>
      <c r="D36" s="10"/>
      <c r="E36" s="8"/>
      <c r="F36" s="2"/>
      <c r="G36" s="7"/>
      <c r="H36" s="2"/>
      <c r="I36" s="2"/>
      <c r="J36" s="2"/>
      <c r="K36" s="2"/>
    </row>
    <row r="37" spans="1:11" ht="12.75" customHeight="1">
      <c r="A37" s="9"/>
      <c r="B37" s="2"/>
      <c r="C37" s="10"/>
      <c r="D37" s="10"/>
      <c r="E37" s="8"/>
      <c r="F37" s="2"/>
      <c r="G37" s="7"/>
      <c r="H37" s="2"/>
      <c r="I37" s="2"/>
      <c r="J37" s="2"/>
      <c r="K37" s="2"/>
    </row>
    <row r="38" spans="1:11" ht="12.75" customHeight="1">
      <c r="A38" s="9"/>
      <c r="B38" s="2"/>
      <c r="C38" s="10"/>
      <c r="D38" s="10"/>
      <c r="E38" s="8"/>
      <c r="F38" s="2"/>
      <c r="G38" s="7"/>
      <c r="H38" s="2"/>
      <c r="I38" s="2"/>
      <c r="J38" s="2"/>
      <c r="K38" s="2"/>
    </row>
    <row r="39" spans="1:11" ht="12.75" customHeight="1">
      <c r="A39" s="9"/>
      <c r="B39" s="2"/>
      <c r="C39" s="10"/>
      <c r="D39" s="10"/>
      <c r="E39" s="8"/>
      <c r="F39" s="2"/>
      <c r="G39" s="7"/>
      <c r="H39" s="2"/>
      <c r="I39" s="2"/>
      <c r="J39" s="2"/>
      <c r="K39" s="2"/>
    </row>
    <row r="40" spans="1:11" ht="12.75" customHeight="1">
      <c r="A40" s="9"/>
      <c r="B40" s="2"/>
      <c r="C40" s="10"/>
      <c r="D40" s="10"/>
      <c r="E40" s="8"/>
      <c r="F40" s="2"/>
      <c r="G40" s="7"/>
      <c r="H40" s="2"/>
      <c r="I40" s="2"/>
      <c r="J40" s="2"/>
      <c r="K40" s="2"/>
    </row>
    <row r="41" spans="1:11" ht="12.75" customHeight="1">
      <c r="A41" s="9"/>
      <c r="B41" s="2"/>
      <c r="C41" s="10"/>
      <c r="D41" s="10"/>
      <c r="E41" s="8"/>
      <c r="F41" s="2"/>
      <c r="G41" s="7"/>
      <c r="H41" s="2"/>
      <c r="I41" s="2"/>
      <c r="J41" s="2"/>
      <c r="K41" s="2"/>
    </row>
    <row r="42" spans="1:11" ht="12.75" customHeight="1">
      <c r="A42" s="9"/>
      <c r="B42" s="2"/>
      <c r="C42" s="10"/>
      <c r="D42" s="10"/>
      <c r="E42" s="8"/>
      <c r="F42" s="2"/>
      <c r="G42" s="7"/>
      <c r="H42" s="2"/>
      <c r="I42" s="2"/>
      <c r="J42" s="2"/>
      <c r="K42" s="2"/>
    </row>
    <row r="43" spans="1:11" ht="12.75" customHeight="1">
      <c r="A43" s="9"/>
      <c r="B43" s="2"/>
      <c r="C43" s="10"/>
      <c r="D43" s="10"/>
      <c r="E43" s="8"/>
      <c r="F43" s="2"/>
      <c r="G43" s="7"/>
      <c r="H43" s="2"/>
      <c r="I43" s="2"/>
      <c r="J43" s="2"/>
      <c r="K43" s="2"/>
    </row>
    <row r="44" spans="1:11" ht="12.75" customHeight="1">
      <c r="A44" s="9"/>
      <c r="B44" s="2"/>
      <c r="C44" s="10"/>
      <c r="D44" s="10"/>
      <c r="E44" s="8"/>
      <c r="F44" s="2"/>
      <c r="G44" s="7"/>
      <c r="H44" s="2"/>
      <c r="I44" s="2"/>
      <c r="J44" s="2"/>
      <c r="K44" s="2"/>
    </row>
    <row r="45" spans="1:11" ht="12.75" customHeight="1">
      <c r="A45" s="9"/>
      <c r="B45" s="2"/>
      <c r="C45" s="10"/>
      <c r="D45" s="10"/>
      <c r="E45" s="8"/>
      <c r="F45" s="2"/>
      <c r="G45" s="7"/>
      <c r="H45" s="2"/>
      <c r="I45" s="2"/>
      <c r="J45" s="2"/>
      <c r="K45" s="2"/>
    </row>
    <row r="46" spans="1:11" ht="12.75" customHeight="1">
      <c r="A46" s="9"/>
      <c r="B46" s="2"/>
      <c r="C46" s="10"/>
      <c r="D46" s="10"/>
      <c r="E46" s="8"/>
      <c r="F46" s="2"/>
      <c r="G46" s="7"/>
      <c r="H46" s="2"/>
      <c r="I46" s="2"/>
      <c r="J46" s="2"/>
      <c r="K46" s="2"/>
    </row>
    <row r="47" spans="1:11" ht="12.75" customHeight="1">
      <c r="A47" s="9"/>
      <c r="B47" s="2"/>
      <c r="C47" s="10"/>
      <c r="D47" s="10"/>
      <c r="E47" s="8"/>
      <c r="F47" s="2"/>
      <c r="G47" s="7"/>
      <c r="H47" s="2"/>
      <c r="I47" s="2"/>
      <c r="J47" s="2"/>
      <c r="K47" s="2"/>
    </row>
    <row r="48" spans="1:11" ht="12.75" customHeight="1">
      <c r="A48" s="9"/>
      <c r="B48" s="2"/>
      <c r="C48" s="10"/>
      <c r="D48" s="10"/>
      <c r="E48" s="8"/>
      <c r="F48" s="2"/>
      <c r="G48" s="7"/>
      <c r="H48" s="2"/>
      <c r="I48" s="2"/>
      <c r="J48" s="2"/>
      <c r="K48" s="2"/>
    </row>
    <row r="49" spans="1:11" ht="12.75" customHeight="1">
      <c r="A49" s="9"/>
      <c r="B49" s="2"/>
      <c r="C49" s="10"/>
      <c r="D49" s="10"/>
      <c r="E49" s="8"/>
      <c r="F49" s="2"/>
      <c r="G49" s="7"/>
      <c r="H49" s="2"/>
      <c r="I49" s="2"/>
      <c r="J49" s="2"/>
      <c r="K49" s="2"/>
    </row>
    <row r="50" spans="1:11" ht="12.75" customHeight="1">
      <c r="A50" s="9"/>
      <c r="B50" s="2"/>
      <c r="C50" s="10"/>
      <c r="D50" s="10"/>
      <c r="E50" s="8"/>
      <c r="F50" s="2"/>
      <c r="G50" s="7"/>
      <c r="H50" s="2"/>
      <c r="I50" s="2"/>
      <c r="J50" s="2"/>
      <c r="K50" s="2"/>
    </row>
    <row r="51" spans="1:11" ht="12.75" customHeight="1">
      <c r="A51" s="9"/>
      <c r="B51" s="2"/>
      <c r="C51" s="10"/>
      <c r="D51" s="10"/>
      <c r="E51" s="8"/>
      <c r="F51" s="2"/>
      <c r="G51" s="7"/>
      <c r="H51" s="2"/>
      <c r="I51" s="2"/>
      <c r="J51" s="2"/>
      <c r="K51" s="2"/>
    </row>
    <row r="52" spans="1:11" ht="12.75" customHeight="1">
      <c r="A52" s="9"/>
      <c r="B52" s="2"/>
      <c r="C52" s="10"/>
      <c r="D52" s="10"/>
      <c r="E52" s="8"/>
      <c r="F52" s="2"/>
      <c r="G52" s="7"/>
      <c r="H52" s="2"/>
      <c r="I52" s="2"/>
      <c r="J52" s="2"/>
      <c r="K52" s="2"/>
    </row>
    <row r="53" spans="1:11" ht="12.75" customHeight="1">
      <c r="A53" s="9"/>
      <c r="B53" s="2"/>
      <c r="C53" s="10"/>
      <c r="D53" s="10"/>
      <c r="E53" s="8"/>
      <c r="F53" s="2"/>
      <c r="G53" s="7"/>
      <c r="H53" s="2"/>
      <c r="I53" s="2"/>
      <c r="J53" s="2"/>
      <c r="K53" s="2"/>
    </row>
    <row r="54" spans="1:11" ht="12.75" customHeight="1">
      <c r="A54" s="9"/>
      <c r="B54" s="2"/>
      <c r="C54" s="10"/>
      <c r="D54" s="10"/>
      <c r="E54" s="8"/>
      <c r="F54" s="2"/>
      <c r="G54" s="7"/>
      <c r="H54" s="2"/>
      <c r="I54" s="2"/>
      <c r="J54" s="2"/>
      <c r="K54" s="2"/>
    </row>
    <row r="55" spans="1:11" ht="12.75" customHeight="1">
      <c r="A55" s="9"/>
      <c r="B55" s="2"/>
      <c r="C55" s="10"/>
      <c r="D55" s="10"/>
      <c r="E55" s="8"/>
      <c r="F55" s="2"/>
      <c r="G55" s="7"/>
      <c r="H55" s="2"/>
      <c r="I55" s="2"/>
      <c r="J55" s="2"/>
      <c r="K55" s="2"/>
    </row>
    <row r="56" spans="1:11" ht="12.75" customHeight="1">
      <c r="A56" s="9"/>
      <c r="B56" s="2"/>
      <c r="C56" s="10"/>
      <c r="D56" s="10"/>
      <c r="E56" s="8"/>
      <c r="F56" s="2"/>
      <c r="G56" s="7"/>
      <c r="H56" s="2"/>
      <c r="I56" s="2"/>
      <c r="J56" s="2"/>
      <c r="K56" s="2"/>
    </row>
    <row r="57" spans="1:11" ht="12.75" customHeight="1">
      <c r="A57" s="9"/>
      <c r="B57" s="2"/>
      <c r="C57" s="10"/>
      <c r="D57" s="10"/>
      <c r="E57" s="8"/>
      <c r="F57" s="2"/>
      <c r="G57" s="7"/>
      <c r="H57" s="2"/>
      <c r="I57" s="2"/>
      <c r="J57" s="2"/>
      <c r="K57" s="2"/>
    </row>
    <row r="58" spans="1:11" ht="12.75" customHeight="1">
      <c r="A58" s="9"/>
      <c r="B58" s="2"/>
      <c r="C58" s="10"/>
      <c r="D58" s="10"/>
      <c r="E58" s="8"/>
      <c r="F58" s="2"/>
      <c r="G58" s="7"/>
      <c r="H58" s="2"/>
      <c r="I58" s="2"/>
      <c r="J58" s="2"/>
      <c r="K58" s="2"/>
    </row>
    <row r="59" spans="1:11" ht="12.75" customHeight="1">
      <c r="A59" s="9"/>
      <c r="B59" s="2"/>
      <c r="C59" s="10"/>
      <c r="D59" s="10"/>
      <c r="E59" s="8"/>
      <c r="F59" s="2"/>
      <c r="G59" s="7"/>
      <c r="H59" s="2"/>
      <c r="I59" s="2"/>
      <c r="J59" s="2"/>
      <c r="K59" s="2"/>
    </row>
    <row r="60" spans="1:11" ht="12.75" customHeight="1">
      <c r="A60" s="9"/>
      <c r="B60" s="2"/>
      <c r="C60" s="10"/>
      <c r="D60" s="10"/>
      <c r="E60" s="8"/>
      <c r="F60" s="2"/>
      <c r="G60" s="7"/>
      <c r="H60" s="2"/>
      <c r="I60" s="2"/>
      <c r="J60" s="2"/>
      <c r="K60" s="2"/>
    </row>
    <row r="61" spans="1:11" ht="12.75" customHeight="1">
      <c r="A61" s="9"/>
      <c r="B61" s="2"/>
      <c r="C61" s="10"/>
      <c r="D61" s="10"/>
      <c r="E61" s="8"/>
      <c r="F61" s="2"/>
      <c r="G61" s="7"/>
      <c r="H61" s="2"/>
      <c r="I61" s="2"/>
      <c r="J61" s="2"/>
      <c r="K61" s="2"/>
    </row>
    <row r="62" spans="1:11" ht="12.75" customHeight="1">
      <c r="A62" s="9"/>
      <c r="B62" s="2"/>
      <c r="C62" s="10"/>
      <c r="D62" s="10"/>
      <c r="E62" s="8"/>
      <c r="F62" s="2"/>
      <c r="G62" s="7"/>
      <c r="H62" s="2"/>
      <c r="I62" s="2"/>
      <c r="J62" s="2"/>
      <c r="K62" s="2"/>
    </row>
    <row r="63" spans="1:11" ht="12.75" customHeight="1">
      <c r="A63" s="9"/>
      <c r="B63" s="2"/>
      <c r="C63" s="10"/>
      <c r="D63" s="10"/>
      <c r="E63" s="8"/>
      <c r="F63" s="2"/>
      <c r="G63" s="7"/>
      <c r="H63" s="2"/>
      <c r="I63" s="2"/>
      <c r="J63" s="2"/>
      <c r="K63" s="2"/>
    </row>
    <row r="64" spans="1:11" ht="12.75" customHeight="1">
      <c r="A64" s="9"/>
      <c r="B64" s="2"/>
      <c r="C64" s="10"/>
      <c r="D64" s="10"/>
      <c r="E64" s="8"/>
      <c r="F64" s="2"/>
      <c r="G64" s="7"/>
      <c r="H64" s="2"/>
      <c r="I64" s="2"/>
      <c r="J64" s="2"/>
      <c r="K64" s="2"/>
    </row>
    <row r="65" spans="1:11" ht="12.75" customHeight="1">
      <c r="A65" s="9"/>
      <c r="B65" s="2"/>
      <c r="C65" s="10"/>
      <c r="D65" s="10"/>
      <c r="E65" s="8"/>
      <c r="F65" s="2"/>
      <c r="G65" s="7"/>
      <c r="H65" s="2"/>
      <c r="I65" s="2"/>
      <c r="J65" s="2"/>
      <c r="K65" s="2"/>
    </row>
    <row r="66" spans="1:11" ht="12.75" customHeight="1">
      <c r="A66" s="9"/>
      <c r="B66" s="2"/>
      <c r="C66" s="10"/>
      <c r="D66" s="10"/>
      <c r="E66" s="8"/>
      <c r="F66" s="2"/>
      <c r="G66" s="7"/>
      <c r="H66" s="2"/>
      <c r="I66" s="2"/>
      <c r="J66" s="2"/>
      <c r="K66" s="2"/>
    </row>
    <row r="67" spans="1:11" ht="12.75" customHeight="1">
      <c r="A67" s="9"/>
      <c r="B67" s="2"/>
      <c r="C67" s="10"/>
      <c r="D67" s="10"/>
      <c r="E67" s="8"/>
      <c r="F67" s="2"/>
      <c r="G67" s="7"/>
      <c r="H67" s="2"/>
      <c r="I67" s="2"/>
      <c r="J67" s="2"/>
      <c r="K67" s="2"/>
    </row>
    <row r="68" spans="1:11" ht="12.75" customHeight="1">
      <c r="A68" s="9"/>
      <c r="B68" s="2"/>
      <c r="C68" s="10"/>
      <c r="D68" s="10"/>
      <c r="E68" s="8"/>
      <c r="F68" s="2"/>
      <c r="G68" s="7"/>
      <c r="H68" s="2"/>
      <c r="I68" s="2"/>
      <c r="J68" s="2"/>
      <c r="K68" s="2"/>
    </row>
    <row r="69" spans="1:11" ht="12.75" customHeight="1">
      <c r="A69" s="9"/>
      <c r="B69" s="2"/>
      <c r="C69" s="10"/>
      <c r="D69" s="10"/>
      <c r="E69" s="8"/>
      <c r="F69" s="2"/>
      <c r="G69" s="7"/>
      <c r="H69" s="2"/>
      <c r="I69" s="2"/>
      <c r="J69" s="2"/>
      <c r="K69" s="2"/>
    </row>
    <row r="70" spans="1:11" ht="12.75" customHeight="1">
      <c r="A70" s="9"/>
      <c r="B70" s="2"/>
      <c r="C70" s="10"/>
      <c r="D70" s="10"/>
      <c r="E70" s="8"/>
      <c r="F70" s="2"/>
      <c r="G70" s="7"/>
      <c r="H70" s="2"/>
      <c r="I70" s="2"/>
      <c r="J70" s="2"/>
      <c r="K70" s="2"/>
    </row>
    <row r="71" spans="1:11" ht="12.75" customHeight="1">
      <c r="A71" s="9"/>
      <c r="B71" s="2"/>
      <c r="C71" s="10"/>
      <c r="D71" s="10"/>
      <c r="E71" s="8"/>
      <c r="F71" s="2"/>
      <c r="G71" s="7"/>
      <c r="H71" s="2"/>
      <c r="I71" s="2"/>
      <c r="J71" s="2"/>
      <c r="K71" s="2"/>
    </row>
    <row r="72" spans="1:11" ht="12.75" customHeight="1">
      <c r="A72" s="9"/>
      <c r="B72" s="2"/>
      <c r="C72" s="10"/>
      <c r="D72" s="10"/>
      <c r="E72" s="8"/>
      <c r="F72" s="2"/>
      <c r="G72" s="7"/>
      <c r="H72" s="2"/>
      <c r="I72" s="2"/>
      <c r="J72" s="2"/>
      <c r="K72" s="2"/>
    </row>
    <row r="73" spans="1:11" ht="12.75" customHeight="1">
      <c r="A73" s="9"/>
      <c r="B73" s="2"/>
      <c r="C73" s="10"/>
      <c r="D73" s="10"/>
      <c r="E73" s="8"/>
      <c r="F73" s="2"/>
      <c r="G73" s="7"/>
      <c r="H73" s="2"/>
      <c r="I73" s="2"/>
      <c r="J73" s="2"/>
      <c r="K73" s="2"/>
    </row>
    <row r="74" spans="1:11" ht="12.75" customHeight="1">
      <c r="A74" s="9"/>
      <c r="B74" s="2"/>
      <c r="C74" s="10"/>
      <c r="D74" s="10"/>
      <c r="E74" s="8"/>
      <c r="F74" s="2"/>
      <c r="G74" s="7"/>
      <c r="H74" s="2"/>
      <c r="I74" s="2"/>
      <c r="J74" s="2"/>
      <c r="K74" s="2"/>
    </row>
    <row r="75" spans="1:11" ht="12.75" customHeight="1">
      <c r="A75" s="9"/>
      <c r="B75" s="2"/>
      <c r="C75" s="10"/>
      <c r="D75" s="10"/>
      <c r="E75" s="8"/>
      <c r="F75" s="2"/>
      <c r="G75" s="7"/>
      <c r="H75" s="2"/>
      <c r="I75" s="2"/>
      <c r="J75" s="2"/>
      <c r="K75" s="2"/>
    </row>
    <row r="76" spans="1:11" ht="12.75" customHeight="1">
      <c r="A76" s="9"/>
      <c r="B76" s="2"/>
      <c r="C76" s="10"/>
      <c r="D76" s="10"/>
      <c r="E76" s="8"/>
      <c r="F76" s="2"/>
      <c r="G76" s="7"/>
      <c r="H76" s="2"/>
      <c r="I76" s="2"/>
      <c r="J76" s="2"/>
      <c r="K76" s="2"/>
    </row>
    <row r="77" spans="1:11" ht="12.75" customHeight="1">
      <c r="A77" s="9"/>
      <c r="B77" s="2"/>
      <c r="C77" s="10"/>
      <c r="D77" s="10"/>
      <c r="E77" s="8"/>
      <c r="F77" s="2"/>
      <c r="G77" s="7"/>
      <c r="H77" s="2"/>
      <c r="I77" s="2"/>
      <c r="J77" s="2"/>
      <c r="K77" s="2"/>
    </row>
    <row r="78" spans="1:11" ht="12.75" customHeight="1">
      <c r="A78" s="9"/>
      <c r="B78" s="2"/>
      <c r="C78" s="10"/>
      <c r="D78" s="10"/>
      <c r="E78" s="8"/>
      <c r="F78" s="2"/>
      <c r="G78" s="7"/>
      <c r="H78" s="2"/>
      <c r="I78" s="2"/>
      <c r="J78" s="2"/>
      <c r="K78" s="2"/>
    </row>
    <row r="79" spans="1:11" ht="12.75" customHeight="1">
      <c r="A79" s="9"/>
      <c r="B79" s="2"/>
      <c r="C79" s="10"/>
      <c r="D79" s="10"/>
      <c r="E79" s="8"/>
      <c r="F79" s="2"/>
      <c r="G79" s="7"/>
      <c r="H79" s="2"/>
      <c r="I79" s="2"/>
      <c r="J79" s="2"/>
      <c r="K79" s="2"/>
    </row>
    <row r="80" spans="1:11" ht="12.75" customHeight="1">
      <c r="A80" s="9"/>
      <c r="B80" s="2"/>
      <c r="C80" s="10"/>
      <c r="D80" s="10"/>
      <c r="E80" s="8"/>
      <c r="F80" s="2"/>
      <c r="G80" s="7"/>
      <c r="H80" s="2"/>
      <c r="I80" s="2"/>
      <c r="J80" s="2"/>
      <c r="K80" s="2"/>
    </row>
    <row r="81" spans="1:11" ht="12.75" customHeight="1">
      <c r="A81" s="9"/>
      <c r="B81" s="2"/>
      <c r="C81" s="10"/>
      <c r="D81" s="10"/>
      <c r="E81" s="8"/>
      <c r="F81" s="2"/>
      <c r="G81" s="7"/>
      <c r="H81" s="2"/>
      <c r="I81" s="2"/>
      <c r="J81" s="2"/>
      <c r="K81" s="2"/>
    </row>
    <row r="82" spans="1:11" ht="12.75" customHeight="1">
      <c r="A82" s="9"/>
      <c r="B82" s="2"/>
      <c r="C82" s="10"/>
      <c r="D82" s="10"/>
      <c r="E82" s="8"/>
      <c r="F82" s="2"/>
      <c r="G82" s="7"/>
      <c r="H82" s="2"/>
      <c r="I82" s="2"/>
      <c r="J82" s="2"/>
      <c r="K82" s="2"/>
    </row>
    <row r="83" spans="1:11" ht="12.75" customHeight="1">
      <c r="A83" s="9"/>
      <c r="B83" s="2"/>
      <c r="C83" s="10"/>
      <c r="D83" s="10"/>
      <c r="E83" s="8"/>
      <c r="F83" s="2"/>
      <c r="G83" s="7"/>
      <c r="H83" s="2"/>
      <c r="I83" s="2"/>
      <c r="J83" s="2"/>
      <c r="K83" s="2"/>
    </row>
    <row r="84" spans="1:11" ht="12.75" customHeight="1">
      <c r="A84" s="9"/>
      <c r="B84" s="2"/>
      <c r="C84" s="10"/>
      <c r="D84" s="10"/>
      <c r="E84" s="8"/>
      <c r="F84" s="2"/>
      <c r="G84" s="7"/>
      <c r="H84" s="2"/>
      <c r="I84" s="2"/>
      <c r="J84" s="2"/>
      <c r="K84" s="2"/>
    </row>
    <row r="85" spans="1:11" ht="12.75" customHeight="1">
      <c r="A85" s="9"/>
      <c r="B85" s="2"/>
      <c r="C85" s="10"/>
      <c r="D85" s="10"/>
      <c r="E85" s="8"/>
      <c r="F85" s="2"/>
      <c r="G85" s="7"/>
      <c r="H85" s="2"/>
      <c r="I85" s="2"/>
      <c r="J85" s="2"/>
      <c r="K85" s="2"/>
    </row>
    <row r="86" spans="1:11" ht="12.75" customHeight="1">
      <c r="A86" s="9"/>
      <c r="B86" s="2"/>
      <c r="C86" s="10"/>
      <c r="D86" s="10"/>
      <c r="E86" s="8"/>
      <c r="F86" s="2"/>
      <c r="G86" s="7"/>
      <c r="H86" s="2"/>
      <c r="I86" s="2"/>
      <c r="J86" s="2"/>
      <c r="K86" s="2"/>
    </row>
    <row r="87" spans="1:11" ht="12.75" customHeight="1">
      <c r="A87" s="9"/>
      <c r="B87" s="2"/>
      <c r="C87" s="10"/>
      <c r="D87" s="10"/>
      <c r="E87" s="8"/>
      <c r="F87" s="2"/>
      <c r="G87" s="7"/>
      <c r="H87" s="2"/>
      <c r="I87" s="2"/>
      <c r="J87" s="2"/>
      <c r="K87" s="2"/>
    </row>
    <row r="88" spans="1:11" ht="12.75" customHeight="1">
      <c r="A88" s="9"/>
      <c r="B88" s="2"/>
      <c r="C88" s="10"/>
      <c r="D88" s="10"/>
      <c r="E88" s="8"/>
      <c r="F88" s="2"/>
      <c r="G88" s="7"/>
      <c r="H88" s="2"/>
      <c r="I88" s="2"/>
      <c r="J88" s="2"/>
      <c r="K88" s="2"/>
    </row>
    <row r="89" spans="1:11" ht="12.75" customHeight="1">
      <c r="A89" s="9"/>
      <c r="B89" s="2"/>
      <c r="C89" s="10"/>
      <c r="D89" s="10"/>
      <c r="E89" s="8"/>
      <c r="F89" s="2"/>
      <c r="G89" s="7"/>
      <c r="H89" s="2"/>
      <c r="I89" s="2"/>
      <c r="J89" s="2"/>
      <c r="K89" s="2"/>
    </row>
    <row r="90" spans="1:11" ht="12.75" customHeight="1">
      <c r="A90" s="9"/>
      <c r="B90" s="2"/>
      <c r="C90" s="10"/>
      <c r="D90" s="10"/>
      <c r="E90" s="8"/>
      <c r="F90" s="2"/>
      <c r="G90" s="7"/>
      <c r="H90" s="2"/>
      <c r="I90" s="2"/>
      <c r="J90" s="2"/>
      <c r="K90" s="2"/>
    </row>
    <row r="91" spans="1:11" ht="12.75" customHeight="1">
      <c r="A91" s="9"/>
      <c r="B91" s="2"/>
      <c r="C91" s="10"/>
      <c r="D91" s="10"/>
      <c r="E91" s="8"/>
      <c r="F91" s="2"/>
      <c r="G91" s="7"/>
      <c r="H91" s="2"/>
      <c r="I91" s="2"/>
      <c r="J91" s="2"/>
      <c r="K91" s="2"/>
    </row>
    <row r="92" spans="1:11" ht="12.75" customHeight="1">
      <c r="A92" s="9"/>
      <c r="B92" s="2"/>
      <c r="C92" s="10"/>
      <c r="D92" s="10"/>
      <c r="E92" s="8"/>
      <c r="F92" s="2"/>
      <c r="G92" s="7"/>
      <c r="H92" s="2"/>
      <c r="I92" s="2"/>
      <c r="J92" s="2"/>
      <c r="K92" s="2"/>
    </row>
    <row r="93" spans="1:11" ht="12.75" customHeight="1">
      <c r="A93" s="9"/>
      <c r="B93" s="2"/>
      <c r="C93" s="10"/>
      <c r="D93" s="10"/>
      <c r="E93" s="8"/>
      <c r="F93" s="2"/>
      <c r="G93" s="7"/>
      <c r="H93" s="2"/>
      <c r="I93" s="2"/>
      <c r="J93" s="2"/>
      <c r="K93" s="2"/>
    </row>
    <row r="94" spans="1:11" ht="12.75" customHeight="1">
      <c r="A94" s="9"/>
      <c r="B94" s="2"/>
      <c r="C94" s="10"/>
      <c r="D94" s="10"/>
      <c r="E94" s="8"/>
      <c r="F94" s="2"/>
      <c r="G94" s="7"/>
      <c r="H94" s="2"/>
      <c r="I94" s="2"/>
      <c r="J94" s="2"/>
      <c r="K94" s="2"/>
    </row>
    <row r="95" spans="1:11" ht="12.75" customHeight="1">
      <c r="A95" s="9"/>
      <c r="B95" s="2"/>
      <c r="C95" s="10"/>
      <c r="D95" s="10"/>
      <c r="E95" s="8"/>
      <c r="F95" s="2"/>
      <c r="G95" s="7"/>
      <c r="H95" s="2"/>
      <c r="I95" s="2"/>
      <c r="J95" s="2"/>
      <c r="K95" s="2"/>
    </row>
  </sheetData>
  <mergeCells count="9">
    <mergeCell ref="B15:G15"/>
    <mergeCell ref="B14:G14"/>
    <mergeCell ref="A1:G1"/>
    <mergeCell ref="A3:G3"/>
    <mergeCell ref="A13:G13"/>
    <mergeCell ref="B12:G12"/>
    <mergeCell ref="B6:F7"/>
    <mergeCell ref="C8:F8"/>
    <mergeCell ref="A4:B5"/>
  </mergeCells>
  <pageMargins left="0.51181102362204722" right="0.51181102362204722" top="0.78740157480314965" bottom="0.78740157480314965" header="0" footer="0"/>
  <pageSetup paperSize="9" scale="9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50"/>
  <sheetViews>
    <sheetView topLeftCell="A3" workbookViewId="0">
      <selection activeCell="B18" sqref="B18:C18"/>
    </sheetView>
  </sheetViews>
  <sheetFormatPr defaultColWidth="14.42578125" defaultRowHeight="15" customHeight="1"/>
  <cols>
    <col min="1" max="1" width="15" style="23" customWidth="1"/>
    <col min="2" max="2" width="32.85546875" style="23" customWidth="1"/>
    <col min="3" max="3" width="13" style="23" customWidth="1"/>
    <col min="4" max="4" width="16.7109375" style="23" customWidth="1"/>
    <col min="5" max="5" width="15.7109375" style="23" customWidth="1"/>
    <col min="6" max="6" width="9.140625" style="23" customWidth="1"/>
    <col min="7" max="9" width="8.7109375" style="23" customWidth="1"/>
    <col min="10" max="10" width="45.42578125" style="23" customWidth="1"/>
    <col min="11" max="25" width="8.7109375" style="23" customWidth="1"/>
    <col min="26" max="16384" width="14.42578125" style="23"/>
  </cols>
  <sheetData>
    <row r="1" spans="1:25" ht="11.25" customHeight="1">
      <c r="A1" s="424" t="s">
        <v>78</v>
      </c>
      <c r="B1" s="425"/>
      <c r="C1" s="425"/>
      <c r="D1" s="425"/>
      <c r="E1" s="426"/>
      <c r="F1" s="45"/>
      <c r="G1" s="45"/>
      <c r="H1" s="45"/>
      <c r="I1" s="45"/>
      <c r="J1" s="45"/>
      <c r="K1" s="45"/>
      <c r="L1" s="45"/>
      <c r="M1" s="45"/>
      <c r="N1" s="45"/>
      <c r="O1" s="45"/>
      <c r="P1" s="45"/>
      <c r="Q1" s="45"/>
      <c r="R1" s="45"/>
      <c r="S1" s="45"/>
      <c r="T1" s="45"/>
      <c r="U1" s="45"/>
      <c r="V1" s="45"/>
      <c r="W1" s="45"/>
      <c r="X1" s="45"/>
      <c r="Y1" s="45"/>
    </row>
    <row r="2" spans="1:25" ht="14.45" customHeight="1">
      <c r="A2" s="427"/>
      <c r="B2" s="428"/>
      <c r="C2" s="428"/>
      <c r="D2" s="428"/>
      <c r="E2" s="429"/>
      <c r="F2" s="45"/>
      <c r="G2" s="45"/>
      <c r="H2" s="45"/>
      <c r="I2" s="45"/>
      <c r="J2" s="45"/>
      <c r="K2" s="45"/>
      <c r="L2" s="45"/>
      <c r="M2" s="45"/>
      <c r="N2" s="45"/>
      <c r="O2" s="45"/>
      <c r="P2" s="45"/>
      <c r="Q2" s="45"/>
      <c r="R2" s="45"/>
      <c r="S2" s="45"/>
      <c r="T2" s="45"/>
      <c r="U2" s="45"/>
      <c r="V2" s="45"/>
      <c r="W2" s="45"/>
      <c r="X2" s="45"/>
      <c r="Y2" s="45"/>
    </row>
    <row r="3" spans="1:25" ht="25.15" customHeight="1" thickBot="1">
      <c r="A3" s="430"/>
      <c r="B3" s="431"/>
      <c r="C3" s="431"/>
      <c r="D3" s="431"/>
      <c r="E3" s="432"/>
      <c r="F3" s="45"/>
      <c r="G3" s="45"/>
      <c r="H3" s="45"/>
      <c r="I3" s="45"/>
      <c r="J3" s="45"/>
      <c r="K3" s="45"/>
      <c r="L3" s="45"/>
      <c r="M3" s="45"/>
      <c r="N3" s="45"/>
      <c r="O3" s="45"/>
      <c r="P3" s="45"/>
      <c r="Q3" s="45"/>
      <c r="R3" s="45"/>
      <c r="S3" s="45"/>
      <c r="T3" s="45"/>
      <c r="U3" s="45"/>
      <c r="V3" s="45"/>
      <c r="W3" s="45"/>
      <c r="X3" s="45"/>
      <c r="Y3" s="45"/>
    </row>
    <row r="4" spans="1:25" ht="33" customHeight="1">
      <c r="A4" s="368" t="s">
        <v>70</v>
      </c>
      <c r="B4" s="421" t="s">
        <v>580</v>
      </c>
      <c r="C4" s="422"/>
      <c r="D4" s="369" t="s">
        <v>71</v>
      </c>
      <c r="E4" s="370">
        <v>46111</v>
      </c>
      <c r="F4" s="45"/>
      <c r="G4" s="45"/>
      <c r="H4" s="45"/>
      <c r="I4" s="45"/>
      <c r="J4" s="45"/>
      <c r="K4" s="45"/>
      <c r="L4" s="45"/>
      <c r="M4" s="45"/>
      <c r="N4" s="45"/>
      <c r="O4" s="45"/>
      <c r="P4" s="45"/>
      <c r="Q4" s="45"/>
      <c r="R4" s="45"/>
      <c r="S4" s="45"/>
      <c r="T4" s="45"/>
      <c r="U4" s="45"/>
      <c r="V4" s="45"/>
      <c r="W4" s="45"/>
      <c r="X4" s="45"/>
      <c r="Y4" s="45"/>
    </row>
    <row r="5" spans="1:25" ht="19.149999999999999" customHeight="1">
      <c r="A5" s="368" t="s">
        <v>72</v>
      </c>
      <c r="B5" s="423" t="s">
        <v>251</v>
      </c>
      <c r="C5" s="422"/>
      <c r="D5" s="357" t="s">
        <v>61</v>
      </c>
      <c r="E5" s="371">
        <v>0.26290000000000002</v>
      </c>
      <c r="F5" s="45"/>
      <c r="G5" s="45"/>
      <c r="H5" s="45"/>
      <c r="I5" s="45"/>
      <c r="J5" s="45"/>
      <c r="K5" s="45"/>
      <c r="L5" s="45"/>
      <c r="M5" s="45"/>
      <c r="N5" s="45"/>
      <c r="O5" s="45"/>
      <c r="P5" s="45"/>
      <c r="Q5" s="45"/>
      <c r="R5" s="45"/>
      <c r="S5" s="45"/>
      <c r="T5" s="45"/>
      <c r="U5" s="45"/>
      <c r="V5" s="45"/>
      <c r="W5" s="45"/>
      <c r="X5" s="45"/>
      <c r="Y5" s="45"/>
    </row>
    <row r="6" spans="1:25" ht="19.899999999999999" customHeight="1">
      <c r="A6" s="372" t="s">
        <v>73</v>
      </c>
      <c r="B6" s="373" t="s">
        <v>582</v>
      </c>
      <c r="C6" s="374"/>
      <c r="D6" s="375"/>
      <c r="E6" s="371"/>
      <c r="F6" s="45"/>
      <c r="G6" s="45"/>
      <c r="H6" s="45"/>
      <c r="I6" s="45"/>
      <c r="J6" s="45"/>
      <c r="K6" s="45"/>
      <c r="L6" s="45"/>
      <c r="M6" s="45"/>
      <c r="N6" s="45"/>
      <c r="O6" s="45"/>
      <c r="P6" s="45"/>
      <c r="Q6" s="45"/>
      <c r="R6" s="45"/>
      <c r="S6" s="45"/>
      <c r="T6" s="45"/>
      <c r="U6" s="45"/>
      <c r="V6" s="45"/>
      <c r="W6" s="45"/>
      <c r="X6" s="45"/>
      <c r="Y6" s="45"/>
    </row>
    <row r="7" spans="1:25" ht="11.25" customHeight="1">
      <c r="A7" s="376"/>
      <c r="B7" s="134"/>
      <c r="C7" s="135"/>
      <c r="D7" s="136"/>
      <c r="E7" s="377"/>
      <c r="F7" s="45"/>
      <c r="G7" s="45"/>
      <c r="H7" s="45"/>
      <c r="I7" s="45"/>
      <c r="J7" s="45"/>
      <c r="K7" s="45"/>
      <c r="L7" s="45"/>
      <c r="M7" s="45"/>
      <c r="N7" s="45"/>
      <c r="O7" s="45"/>
      <c r="P7" s="45"/>
      <c r="Q7" s="45"/>
      <c r="R7" s="45"/>
      <c r="S7" s="45"/>
      <c r="T7" s="45"/>
      <c r="U7" s="45"/>
      <c r="V7" s="45"/>
      <c r="W7" s="45"/>
      <c r="X7" s="45"/>
      <c r="Y7" s="45"/>
    </row>
    <row r="8" spans="1:25" ht="11.25" customHeight="1">
      <c r="A8" s="378" t="s">
        <v>74</v>
      </c>
      <c r="B8" s="151" t="s">
        <v>75</v>
      </c>
      <c r="C8" s="152"/>
      <c r="D8" s="153" t="s">
        <v>76</v>
      </c>
      <c r="E8" s="379" t="s">
        <v>77</v>
      </c>
      <c r="F8" s="45"/>
      <c r="G8" s="45"/>
      <c r="H8" s="45"/>
      <c r="I8" s="45"/>
      <c r="J8" s="46"/>
      <c r="K8" s="45"/>
      <c r="L8" s="45"/>
      <c r="M8" s="45"/>
      <c r="N8" s="45"/>
      <c r="O8" s="45"/>
      <c r="P8" s="45"/>
      <c r="Q8" s="45"/>
      <c r="R8" s="45"/>
      <c r="S8" s="45"/>
      <c r="T8" s="45"/>
      <c r="U8" s="45"/>
      <c r="V8" s="45"/>
      <c r="W8" s="45"/>
      <c r="X8" s="45"/>
      <c r="Y8" s="45"/>
    </row>
    <row r="9" spans="1:25" customFormat="1" ht="19.899999999999999" customHeight="1">
      <c r="A9" s="380" t="s">
        <v>168</v>
      </c>
      <c r="B9" s="420" t="s">
        <v>3</v>
      </c>
      <c r="C9" s="420"/>
      <c r="D9" s="293">
        <v>59836.3</v>
      </c>
      <c r="E9" s="381">
        <f>15.8417680167438/100</f>
        <v>0.15841768016743799</v>
      </c>
    </row>
    <row r="10" spans="1:25" customFormat="1" ht="19.899999999999999" customHeight="1">
      <c r="A10" s="382" t="s">
        <v>169</v>
      </c>
      <c r="B10" s="419" t="s">
        <v>4</v>
      </c>
      <c r="C10" s="419"/>
      <c r="D10" s="294">
        <v>49744</v>
      </c>
      <c r="E10" s="383">
        <f>13.1698134447635/100</f>
        <v>0.13169813444763501</v>
      </c>
    </row>
    <row r="11" spans="1:25" customFormat="1" ht="19.899999999999999" customHeight="1">
      <c r="A11" s="382" t="s">
        <v>173</v>
      </c>
      <c r="B11" s="419" t="s">
        <v>287</v>
      </c>
      <c r="C11" s="419"/>
      <c r="D11" s="294">
        <v>10092.299999999999</v>
      </c>
      <c r="E11" s="383">
        <f>2.67195457198027/100</f>
        <v>2.6719545719802701E-2</v>
      </c>
    </row>
    <row r="12" spans="1:25" customFormat="1" ht="19.899999999999999" customHeight="1">
      <c r="A12" s="380" t="s">
        <v>177</v>
      </c>
      <c r="B12" s="420" t="s">
        <v>5</v>
      </c>
      <c r="C12" s="420"/>
      <c r="D12" s="293">
        <v>1096.6400000000001</v>
      </c>
      <c r="E12" s="381">
        <f>0.290337411870083/100</f>
        <v>2.9033741187008298E-3</v>
      </c>
    </row>
    <row r="13" spans="1:25" customFormat="1" ht="19.899999999999999" customHeight="1">
      <c r="A13" s="382" t="s">
        <v>178</v>
      </c>
      <c r="B13" s="419" t="s">
        <v>290</v>
      </c>
      <c r="C13" s="419"/>
      <c r="D13" s="294">
        <v>623.67999999999995</v>
      </c>
      <c r="E13" s="383">
        <f>0.165120401439974/100</f>
        <v>1.6512040143997399E-3</v>
      </c>
    </row>
    <row r="14" spans="1:25" customFormat="1" ht="19.899999999999999" customHeight="1">
      <c r="A14" s="382" t="s">
        <v>181</v>
      </c>
      <c r="B14" s="419" t="s">
        <v>112</v>
      </c>
      <c r="C14" s="419"/>
      <c r="D14" s="294">
        <v>472.96</v>
      </c>
      <c r="E14" s="383">
        <f>0.125217010430109/100</f>
        <v>1.2521701043010898E-3</v>
      </c>
    </row>
    <row r="15" spans="1:25" customFormat="1" ht="19.899999999999999" customHeight="1">
      <c r="A15" s="380" t="s">
        <v>185</v>
      </c>
      <c r="B15" s="420" t="s">
        <v>6</v>
      </c>
      <c r="C15" s="420"/>
      <c r="D15" s="293">
        <v>12236.83</v>
      </c>
      <c r="E15" s="381">
        <f>3.23972274556298/100</f>
        <v>3.2397227455629798E-2</v>
      </c>
    </row>
    <row r="16" spans="1:25" customFormat="1" ht="19.899999999999999" customHeight="1">
      <c r="A16" s="382" t="s">
        <v>186</v>
      </c>
      <c r="B16" s="419" t="s">
        <v>113</v>
      </c>
      <c r="C16" s="419"/>
      <c r="D16" s="294">
        <v>12236.83</v>
      </c>
      <c r="E16" s="383">
        <f>3.23972274556298/100</f>
        <v>3.2397227455629798E-2</v>
      </c>
    </row>
    <row r="17" spans="1:5" customFormat="1" ht="19.899999999999999" customHeight="1">
      <c r="A17" s="380" t="s">
        <v>200</v>
      </c>
      <c r="B17" s="420" t="s">
        <v>1168</v>
      </c>
      <c r="C17" s="420"/>
      <c r="D17" s="293">
        <v>3458.17</v>
      </c>
      <c r="E17" s="381">
        <f>0.915556725640836/100</f>
        <v>9.1555672564083597E-3</v>
      </c>
    </row>
    <row r="18" spans="1:5" customFormat="1" ht="19.899999999999999" customHeight="1">
      <c r="A18" s="382" t="s">
        <v>201</v>
      </c>
      <c r="B18" s="419" t="s">
        <v>614</v>
      </c>
      <c r="C18" s="419"/>
      <c r="D18" s="294">
        <v>3458.17</v>
      </c>
      <c r="E18" s="383">
        <f>0.915556725640836/100</f>
        <v>9.1555672564083597E-3</v>
      </c>
    </row>
    <row r="19" spans="1:5" customFormat="1" ht="19.899999999999999" customHeight="1">
      <c r="A19" s="380" t="s">
        <v>202</v>
      </c>
      <c r="B19" s="420" t="s">
        <v>7</v>
      </c>
      <c r="C19" s="420"/>
      <c r="D19" s="293">
        <v>393.05</v>
      </c>
      <c r="E19" s="381">
        <f>0.104060694243814/100</f>
        <v>1.04060694243814E-3</v>
      </c>
    </row>
    <row r="20" spans="1:5" customFormat="1" ht="19.899999999999999" customHeight="1">
      <c r="A20" s="382" t="s">
        <v>204</v>
      </c>
      <c r="B20" s="419" t="s">
        <v>617</v>
      </c>
      <c r="C20" s="419"/>
      <c r="D20" s="294">
        <v>393.05</v>
      </c>
      <c r="E20" s="383">
        <f>0.104060694243814/100</f>
        <v>1.04060694243814E-3</v>
      </c>
    </row>
    <row r="21" spans="1:5" customFormat="1" ht="19.899999999999999" customHeight="1">
      <c r="A21" s="380" t="s">
        <v>209</v>
      </c>
      <c r="B21" s="420" t="s">
        <v>203</v>
      </c>
      <c r="C21" s="420"/>
      <c r="D21" s="293">
        <v>25399.16</v>
      </c>
      <c r="E21" s="381">
        <f>6.72447328026895/100</f>
        <v>6.72447328026895E-2</v>
      </c>
    </row>
    <row r="22" spans="1:5" customFormat="1" ht="19.899999999999999" customHeight="1">
      <c r="A22" s="382" t="s">
        <v>211</v>
      </c>
      <c r="B22" s="419" t="s">
        <v>295</v>
      </c>
      <c r="C22" s="419"/>
      <c r="D22" s="294">
        <v>9341.02</v>
      </c>
      <c r="E22" s="383">
        <f>2.47305184110254/100</f>
        <v>2.4730518411025401E-2</v>
      </c>
    </row>
    <row r="23" spans="1:5" customFormat="1" ht="19.899999999999999" customHeight="1">
      <c r="A23" s="382" t="s">
        <v>214</v>
      </c>
      <c r="B23" s="419" t="s">
        <v>298</v>
      </c>
      <c r="C23" s="419"/>
      <c r="D23" s="294">
        <v>2073.71</v>
      </c>
      <c r="E23" s="383">
        <f>0.549018451241164/100</f>
        <v>5.4901845124116395E-3</v>
      </c>
    </row>
    <row r="24" spans="1:5" customFormat="1" ht="19.899999999999999" customHeight="1">
      <c r="A24" s="382" t="s">
        <v>638</v>
      </c>
      <c r="B24" s="419" t="s">
        <v>302</v>
      </c>
      <c r="C24" s="419"/>
      <c r="D24" s="294">
        <v>7896.27</v>
      </c>
      <c r="E24" s="383">
        <f>2.09055168079532/100</f>
        <v>2.0905516807953203E-2</v>
      </c>
    </row>
    <row r="25" spans="1:5" customFormat="1" ht="19.899999999999999" customHeight="1">
      <c r="A25" s="382" t="s">
        <v>652</v>
      </c>
      <c r="B25" s="419" t="s">
        <v>307</v>
      </c>
      <c r="C25" s="419"/>
      <c r="D25" s="294">
        <v>4678.18</v>
      </c>
      <c r="E25" s="383">
        <f>1.23855656684271/100</f>
        <v>1.2385565668427101E-2</v>
      </c>
    </row>
    <row r="26" spans="1:5" customFormat="1" ht="19.899999999999999" customHeight="1">
      <c r="A26" s="382" t="s">
        <v>662</v>
      </c>
      <c r="B26" s="419" t="s">
        <v>311</v>
      </c>
      <c r="C26" s="419"/>
      <c r="D26" s="294">
        <v>1409.98</v>
      </c>
      <c r="E26" s="383">
        <f>0.373294740287223/100</f>
        <v>3.7329474028722298E-3</v>
      </c>
    </row>
    <row r="27" spans="1:5" customFormat="1" ht="19.899999999999999" customHeight="1">
      <c r="A27" s="380" t="s">
        <v>218</v>
      </c>
      <c r="B27" s="420" t="s">
        <v>664</v>
      </c>
      <c r="C27" s="420"/>
      <c r="D27" s="293">
        <v>7869.87</v>
      </c>
      <c r="E27" s="381">
        <f>2.08356223332544/100</f>
        <v>2.0835622333254401E-2</v>
      </c>
    </row>
    <row r="28" spans="1:5" customFormat="1" ht="19.899999999999999" customHeight="1">
      <c r="A28" s="380" t="s">
        <v>222</v>
      </c>
      <c r="B28" s="420" t="s">
        <v>210</v>
      </c>
      <c r="C28" s="420"/>
      <c r="D28" s="293">
        <v>21544.7</v>
      </c>
      <c r="E28" s="381">
        <f>5.70399806455846/100</f>
        <v>5.7039980645584604E-2</v>
      </c>
    </row>
    <row r="29" spans="1:5" customFormat="1" ht="19.899999999999999" customHeight="1">
      <c r="A29" s="382" t="s">
        <v>224</v>
      </c>
      <c r="B29" s="419" t="s">
        <v>312</v>
      </c>
      <c r="C29" s="419"/>
      <c r="D29" s="294">
        <v>20409.02</v>
      </c>
      <c r="E29" s="383">
        <f>5.40332474249049/100</f>
        <v>5.4033247424904902E-2</v>
      </c>
    </row>
    <row r="30" spans="1:5" customFormat="1" ht="19.899999999999999" customHeight="1">
      <c r="A30" s="382" t="s">
        <v>228</v>
      </c>
      <c r="B30" s="419" t="s">
        <v>314</v>
      </c>
      <c r="C30" s="419"/>
      <c r="D30" s="294">
        <v>1135.68</v>
      </c>
      <c r="E30" s="383">
        <f>0.300673322067968/100</f>
        <v>3.00673322067968E-3</v>
      </c>
    </row>
    <row r="31" spans="1:5" customFormat="1" ht="19.899999999999999" customHeight="1">
      <c r="A31" s="380" t="s">
        <v>230</v>
      </c>
      <c r="B31" s="420" t="s">
        <v>219</v>
      </c>
      <c r="C31" s="420"/>
      <c r="D31" s="293">
        <v>15473.78</v>
      </c>
      <c r="E31" s="381">
        <f>4.0967110784278/100</f>
        <v>4.0967110784278005E-2</v>
      </c>
    </row>
    <row r="32" spans="1:5" customFormat="1" ht="19.899999999999999" customHeight="1">
      <c r="A32" s="382" t="s">
        <v>231</v>
      </c>
      <c r="B32" s="419" t="s">
        <v>316</v>
      </c>
      <c r="C32" s="419"/>
      <c r="D32" s="294">
        <v>6882.08</v>
      </c>
      <c r="E32" s="383">
        <f>1.82204305467871/100</f>
        <v>1.8220430546787101E-2</v>
      </c>
    </row>
    <row r="33" spans="1:25" customFormat="1" ht="19.899999999999999" customHeight="1">
      <c r="A33" s="382" t="s">
        <v>719</v>
      </c>
      <c r="B33" s="419" t="s">
        <v>319</v>
      </c>
      <c r="C33" s="419"/>
      <c r="D33" s="294">
        <v>8591.7000000000007</v>
      </c>
      <c r="E33" s="383">
        <f>2.27466802374908/100</f>
        <v>2.2746680237490803E-2</v>
      </c>
    </row>
    <row r="34" spans="1:25" customFormat="1" ht="19.899999999999999" customHeight="1">
      <c r="A34" s="380" t="s">
        <v>233</v>
      </c>
      <c r="B34" s="420" t="s">
        <v>223</v>
      </c>
      <c r="C34" s="420"/>
      <c r="D34" s="293">
        <v>55588.09</v>
      </c>
      <c r="E34" s="381">
        <f>14.7170467805308/100</f>
        <v>0.14717046780530801</v>
      </c>
    </row>
    <row r="35" spans="1:25" customFormat="1" ht="19.899999999999999" customHeight="1">
      <c r="A35" s="382" t="s">
        <v>234</v>
      </c>
      <c r="B35" s="419" t="s">
        <v>730</v>
      </c>
      <c r="C35" s="419"/>
      <c r="D35" s="294">
        <v>35536.04</v>
      </c>
      <c r="E35" s="383">
        <f>9.40823048740859/100</f>
        <v>9.4082304874085892E-2</v>
      </c>
    </row>
    <row r="36" spans="1:25" customFormat="1" ht="19.899999999999999" customHeight="1">
      <c r="A36" s="382" t="s">
        <v>242</v>
      </c>
      <c r="B36" s="419" t="s">
        <v>738</v>
      </c>
      <c r="C36" s="419"/>
      <c r="D36" s="294">
        <v>5646.13</v>
      </c>
      <c r="E36" s="383">
        <f>1.4948230698151/100</f>
        <v>1.4948230698150999E-2</v>
      </c>
    </row>
    <row r="37" spans="1:25" customFormat="1" ht="19.899999999999999" customHeight="1">
      <c r="A37" s="382" t="s">
        <v>741</v>
      </c>
      <c r="B37" s="419" t="s">
        <v>324</v>
      </c>
      <c r="C37" s="419"/>
      <c r="D37" s="294">
        <v>14405.92</v>
      </c>
      <c r="E37" s="383">
        <f>3.81399322330708/100</f>
        <v>3.81399322330708E-2</v>
      </c>
    </row>
    <row r="38" spans="1:25" customFormat="1" ht="19.899999999999999" customHeight="1">
      <c r="A38" s="380" t="s">
        <v>747</v>
      </c>
      <c r="B38" s="420" t="s">
        <v>748</v>
      </c>
      <c r="C38" s="420"/>
      <c r="D38" s="293">
        <v>17967.52</v>
      </c>
      <c r="E38" s="381">
        <f>4.75693322742555/100</f>
        <v>4.7569332274255499E-2</v>
      </c>
    </row>
    <row r="39" spans="1:25" customFormat="1" ht="19.899999999999999" customHeight="1">
      <c r="A39" s="380" t="s">
        <v>758</v>
      </c>
      <c r="B39" s="420" t="s">
        <v>8</v>
      </c>
      <c r="C39" s="420"/>
      <c r="D39" s="293">
        <v>156848.15</v>
      </c>
      <c r="E39" s="381">
        <f>41.5258297414016/100</f>
        <v>0.41525829741401599</v>
      </c>
    </row>
    <row r="40" spans="1:25" customFormat="1" ht="19.899999999999999" customHeight="1">
      <c r="A40" s="382" t="s">
        <v>759</v>
      </c>
      <c r="B40" s="419" t="s">
        <v>760</v>
      </c>
      <c r="C40" s="419"/>
      <c r="D40" s="294">
        <v>123958.37</v>
      </c>
      <c r="E40" s="383">
        <f>32.8182013472372/100</f>
        <v>0.32818201347237197</v>
      </c>
    </row>
    <row r="41" spans="1:25" customFormat="1" ht="19.899999999999999" customHeight="1">
      <c r="A41" s="382" t="s">
        <v>771</v>
      </c>
      <c r="B41" s="419" t="s">
        <v>9</v>
      </c>
      <c r="C41" s="419"/>
      <c r="D41" s="294">
        <v>19750.87</v>
      </c>
      <c r="E41" s="383">
        <f>5.22907834656995/100</f>
        <v>5.22907834656995E-2</v>
      </c>
    </row>
    <row r="42" spans="1:25" customFormat="1" ht="19.899999999999999" customHeight="1">
      <c r="A42" s="382" t="s">
        <v>784</v>
      </c>
      <c r="B42" s="419" t="s">
        <v>785</v>
      </c>
      <c r="C42" s="419"/>
      <c r="D42" s="294">
        <v>13138.91</v>
      </c>
      <c r="E42" s="383">
        <f>3.47855004759443/100</f>
        <v>3.4785500475944302E-2</v>
      </c>
    </row>
    <row r="43" spans="1:25" customFormat="1" ht="19.899999999999999" customHeight="1">
      <c r="A43" s="446"/>
      <c r="B43" s="447"/>
      <c r="C43" s="447"/>
      <c r="D43" s="448"/>
      <c r="E43" s="384">
        <f>E39+E38+E34+E31+E28+E27+E21+E19+E17+E15+E12+E9</f>
        <v>1.0000000000000009</v>
      </c>
    </row>
    <row r="44" spans="1:25" customFormat="1" ht="15" customHeight="1">
      <c r="A44" s="440" t="s">
        <v>329</v>
      </c>
      <c r="B44" s="441"/>
      <c r="C44" s="442"/>
      <c r="D44" s="449">
        <v>78638.48</v>
      </c>
      <c r="E44" s="450"/>
    </row>
    <row r="45" spans="1:25" customFormat="1" ht="15" customHeight="1">
      <c r="A45" s="440" t="s">
        <v>330</v>
      </c>
      <c r="B45" s="441"/>
      <c r="C45" s="442"/>
      <c r="D45" s="449">
        <v>299073.78000000003</v>
      </c>
      <c r="E45" s="450"/>
    </row>
    <row r="46" spans="1:25" customFormat="1" ht="15" customHeight="1" thickBot="1">
      <c r="A46" s="443" t="s">
        <v>331</v>
      </c>
      <c r="B46" s="444"/>
      <c r="C46" s="445"/>
      <c r="D46" s="451">
        <v>377712.26</v>
      </c>
      <c r="E46" s="452"/>
    </row>
    <row r="47" spans="1:25" ht="11.25" customHeight="1">
      <c r="A47" s="154"/>
      <c r="B47" s="155"/>
      <c r="C47" s="155"/>
      <c r="D47" s="156"/>
      <c r="E47" s="157"/>
      <c r="F47" s="45"/>
      <c r="G47" s="45"/>
      <c r="H47" s="45"/>
      <c r="I47" s="45"/>
      <c r="J47" s="45"/>
      <c r="K47" s="45"/>
      <c r="L47" s="45"/>
      <c r="M47" s="45"/>
      <c r="N47" s="45"/>
      <c r="O47" s="45"/>
      <c r="P47" s="45"/>
      <c r="Q47" s="45"/>
      <c r="R47" s="45"/>
      <c r="S47" s="45"/>
      <c r="T47" s="45"/>
      <c r="U47" s="45"/>
      <c r="V47" s="45"/>
      <c r="W47" s="45"/>
      <c r="X47" s="45"/>
      <c r="Y47" s="45"/>
    </row>
    <row r="48" spans="1:25" ht="11.25" customHeight="1">
      <c r="A48" s="154"/>
      <c r="B48" s="155"/>
      <c r="C48" s="155"/>
      <c r="D48" s="156"/>
      <c r="E48" s="157"/>
      <c r="F48" s="45"/>
      <c r="G48" s="45"/>
      <c r="H48" s="45"/>
      <c r="I48" s="45"/>
      <c r="J48" s="45"/>
      <c r="K48" s="45"/>
      <c r="L48" s="45"/>
      <c r="M48" s="45"/>
      <c r="N48" s="45"/>
      <c r="O48" s="45"/>
      <c r="P48" s="45"/>
      <c r="Q48" s="45"/>
      <c r="R48" s="45"/>
      <c r="S48" s="45"/>
      <c r="T48" s="45"/>
      <c r="U48" s="45"/>
      <c r="V48" s="45"/>
      <c r="W48" s="45"/>
      <c r="X48" s="45"/>
      <c r="Y48" s="45"/>
    </row>
    <row r="49" spans="1:25" ht="11.25" customHeight="1">
      <c r="A49" s="154"/>
      <c r="B49" s="155"/>
      <c r="C49" s="155"/>
      <c r="D49" s="156"/>
      <c r="E49" s="157"/>
      <c r="F49" s="45"/>
      <c r="G49" s="45"/>
      <c r="H49" s="45"/>
      <c r="I49" s="45"/>
      <c r="J49" s="45"/>
      <c r="K49" s="45"/>
      <c r="L49" s="45"/>
      <c r="M49" s="45"/>
      <c r="N49" s="45"/>
      <c r="O49" s="45"/>
      <c r="P49" s="45"/>
      <c r="Q49" s="45"/>
      <c r="R49" s="45"/>
      <c r="S49" s="45"/>
      <c r="T49" s="45"/>
      <c r="U49" s="45"/>
      <c r="V49" s="45"/>
      <c r="W49" s="45"/>
      <c r="X49" s="45"/>
      <c r="Y49" s="45"/>
    </row>
    <row r="50" spans="1:25" ht="51.75" customHeight="1">
      <c r="A50" s="433" t="s">
        <v>332</v>
      </c>
      <c r="B50" s="434"/>
      <c r="C50" s="434"/>
      <c r="D50" s="434"/>
      <c r="E50" s="435"/>
      <c r="F50" s="45"/>
      <c r="G50" s="45"/>
      <c r="H50" s="45"/>
      <c r="I50" s="45"/>
      <c r="J50" s="45"/>
      <c r="K50" s="45"/>
      <c r="L50" s="45"/>
      <c r="M50" s="45"/>
      <c r="N50" s="45"/>
      <c r="O50" s="45"/>
      <c r="P50" s="45"/>
      <c r="Q50" s="45"/>
      <c r="R50" s="45"/>
      <c r="S50" s="45"/>
      <c r="T50" s="45"/>
      <c r="U50" s="45"/>
      <c r="V50" s="45"/>
      <c r="W50" s="45"/>
      <c r="X50" s="45"/>
      <c r="Y50" s="45"/>
    </row>
    <row r="51" spans="1:25" ht="11.25" customHeight="1">
      <c r="A51" s="436"/>
      <c r="B51" s="434"/>
      <c r="C51" s="434"/>
      <c r="D51" s="434"/>
      <c r="E51" s="435"/>
      <c r="F51" s="45"/>
      <c r="G51" s="45"/>
      <c r="H51" s="45"/>
      <c r="I51" s="45"/>
      <c r="J51" s="45"/>
      <c r="K51" s="45"/>
      <c r="L51" s="45"/>
      <c r="M51" s="45"/>
      <c r="N51" s="45"/>
      <c r="O51" s="45"/>
      <c r="P51" s="45"/>
      <c r="Q51" s="45"/>
      <c r="R51" s="45"/>
      <c r="S51" s="45"/>
      <c r="T51" s="45"/>
      <c r="U51" s="45"/>
      <c r="V51" s="45"/>
      <c r="W51" s="45"/>
      <c r="X51" s="45"/>
      <c r="Y51" s="45"/>
    </row>
    <row r="52" spans="1:25" ht="11.25" customHeight="1" thickBot="1">
      <c r="A52" s="437"/>
      <c r="B52" s="438"/>
      <c r="C52" s="438"/>
      <c r="D52" s="438"/>
      <c r="E52" s="439"/>
      <c r="F52" s="45"/>
      <c r="G52" s="45"/>
      <c r="H52" s="45"/>
      <c r="I52" s="45"/>
      <c r="J52" s="45"/>
      <c r="K52" s="45"/>
      <c r="L52" s="45"/>
      <c r="M52" s="45"/>
      <c r="N52" s="45"/>
      <c r="O52" s="45"/>
      <c r="P52" s="45"/>
      <c r="Q52" s="45"/>
      <c r="R52" s="45"/>
      <c r="S52" s="45"/>
      <c r="T52" s="45"/>
      <c r="U52" s="45"/>
      <c r="V52" s="45"/>
      <c r="W52" s="45"/>
      <c r="X52" s="45"/>
      <c r="Y52" s="45"/>
    </row>
    <row r="53" spans="1:25" ht="11.25" customHeight="1">
      <c r="A53" s="47"/>
      <c r="B53" s="45"/>
      <c r="C53" s="48"/>
      <c r="D53" s="48"/>
      <c r="E53" s="45"/>
      <c r="F53" s="45"/>
      <c r="G53" s="45"/>
      <c r="H53" s="45"/>
      <c r="I53" s="45"/>
      <c r="J53" s="45"/>
      <c r="K53" s="45"/>
      <c r="L53" s="45"/>
      <c r="M53" s="45"/>
      <c r="N53" s="45"/>
      <c r="O53" s="45"/>
      <c r="P53" s="45"/>
      <c r="Q53" s="45"/>
      <c r="R53" s="45"/>
      <c r="S53" s="45"/>
      <c r="T53" s="45"/>
      <c r="U53" s="45"/>
      <c r="V53" s="45"/>
      <c r="W53" s="45"/>
      <c r="X53" s="45"/>
      <c r="Y53" s="45"/>
    </row>
    <row r="54" spans="1:25" ht="11.25" customHeight="1">
      <c r="A54" s="47"/>
      <c r="B54" s="45"/>
      <c r="C54" s="48"/>
      <c r="D54" s="48"/>
      <c r="E54" s="45"/>
      <c r="F54" s="45"/>
      <c r="G54" s="45"/>
      <c r="H54" s="45"/>
      <c r="I54" s="45"/>
      <c r="J54" s="45"/>
      <c r="K54" s="45"/>
      <c r="L54" s="45"/>
      <c r="M54" s="45"/>
      <c r="N54" s="45"/>
      <c r="O54" s="45"/>
      <c r="P54" s="45"/>
      <c r="Q54" s="45"/>
      <c r="R54" s="45"/>
      <c r="S54" s="45"/>
      <c r="T54" s="45"/>
      <c r="U54" s="45"/>
      <c r="V54" s="45"/>
      <c r="W54" s="45"/>
      <c r="X54" s="45"/>
      <c r="Y54" s="45"/>
    </row>
    <row r="55" spans="1:25" ht="11.25" customHeight="1">
      <c r="A55" s="47"/>
      <c r="B55" s="45"/>
      <c r="C55" s="48"/>
      <c r="D55" s="48"/>
      <c r="E55" s="45"/>
      <c r="F55" s="45"/>
      <c r="G55" s="45"/>
      <c r="H55" s="45"/>
      <c r="I55" s="45"/>
      <c r="J55" s="45"/>
      <c r="K55" s="45"/>
      <c r="L55" s="45"/>
      <c r="M55" s="45"/>
      <c r="N55" s="45"/>
      <c r="O55" s="45"/>
      <c r="P55" s="45"/>
      <c r="Q55" s="45"/>
      <c r="R55" s="45"/>
      <c r="S55" s="45"/>
      <c r="T55" s="45"/>
      <c r="U55" s="45"/>
      <c r="V55" s="45"/>
      <c r="W55" s="45"/>
      <c r="X55" s="45"/>
      <c r="Y55" s="45"/>
    </row>
    <row r="56" spans="1:25" ht="11.25" customHeight="1">
      <c r="A56" s="47"/>
      <c r="B56" s="45"/>
      <c r="C56" s="48"/>
      <c r="D56" s="48"/>
      <c r="E56" s="45"/>
      <c r="F56" s="45"/>
      <c r="G56" s="45"/>
      <c r="H56" s="45"/>
      <c r="I56" s="45"/>
      <c r="J56" s="45"/>
      <c r="K56" s="45"/>
      <c r="L56" s="45"/>
      <c r="M56" s="45"/>
      <c r="N56" s="45"/>
      <c r="O56" s="45"/>
      <c r="P56" s="45"/>
      <c r="Q56" s="45"/>
      <c r="R56" s="45"/>
      <c r="S56" s="45"/>
      <c r="T56" s="45"/>
      <c r="U56" s="45"/>
      <c r="V56" s="45"/>
      <c r="W56" s="45"/>
      <c r="X56" s="45"/>
      <c r="Y56" s="45"/>
    </row>
    <row r="57" spans="1:25" ht="11.25" customHeight="1">
      <c r="A57" s="47"/>
      <c r="B57" s="253" t="str" cm="1">
        <f t="array" ref="B57">+A50:E57</f>
        <v xml:space="preserve">
_______________________________________________________________
OFICINA ARFA ARQUITETURA E CONSTRUÇÃO LTDA 
 CAU: PJ66875-1 
CNPJ: 55.110.586/0001-39</v>
      </c>
      <c r="C57" s="48"/>
      <c r="D57" s="48"/>
      <c r="E57" s="45"/>
      <c r="F57" s="45"/>
      <c r="G57" s="45"/>
      <c r="H57" s="45"/>
      <c r="I57" s="45"/>
      <c r="J57" s="45"/>
      <c r="K57" s="45"/>
      <c r="L57" s="45"/>
      <c r="M57" s="45"/>
      <c r="N57" s="45"/>
      <c r="O57" s="45"/>
      <c r="P57" s="45"/>
      <c r="Q57" s="45"/>
      <c r="R57" s="45"/>
      <c r="S57" s="45"/>
      <c r="T57" s="45"/>
      <c r="U57" s="45"/>
      <c r="V57" s="45"/>
      <c r="W57" s="45"/>
      <c r="X57" s="45"/>
      <c r="Y57" s="45"/>
    </row>
    <row r="58" spans="1:25" ht="11.25" customHeight="1">
      <c r="A58" s="47"/>
      <c r="B58" s="45"/>
      <c r="C58" s="48"/>
      <c r="D58" s="48"/>
      <c r="E58" s="45"/>
      <c r="F58" s="45"/>
      <c r="G58" s="45"/>
      <c r="H58" s="45"/>
      <c r="I58" s="45"/>
      <c r="J58" s="45"/>
      <c r="K58" s="45"/>
      <c r="L58" s="45"/>
      <c r="M58" s="45"/>
      <c r="N58" s="45"/>
      <c r="O58" s="45"/>
      <c r="P58" s="45"/>
      <c r="Q58" s="45"/>
      <c r="R58" s="45"/>
      <c r="S58" s="45"/>
      <c r="T58" s="45"/>
      <c r="U58" s="45"/>
      <c r="V58" s="45"/>
      <c r="W58" s="45"/>
      <c r="X58" s="45"/>
      <c r="Y58" s="45"/>
    </row>
    <row r="59" spans="1:25" ht="11.25" customHeight="1">
      <c r="A59" s="47"/>
      <c r="B59" s="45"/>
      <c r="C59" s="48"/>
      <c r="D59" s="48"/>
      <c r="E59" s="45"/>
      <c r="F59" s="45"/>
      <c r="G59" s="45"/>
      <c r="H59" s="45"/>
      <c r="I59" s="45"/>
      <c r="J59" s="45"/>
      <c r="K59" s="45"/>
      <c r="L59" s="45"/>
      <c r="M59" s="45"/>
      <c r="N59" s="45"/>
      <c r="O59" s="45"/>
      <c r="P59" s="45"/>
      <c r="Q59" s="45"/>
      <c r="R59" s="45"/>
      <c r="S59" s="45"/>
      <c r="T59" s="45"/>
      <c r="U59" s="45"/>
      <c r="V59" s="45"/>
      <c r="W59" s="45"/>
      <c r="X59" s="45"/>
      <c r="Y59" s="45"/>
    </row>
    <row r="60" spans="1:25" ht="11.25" customHeight="1">
      <c r="A60" s="47"/>
      <c r="B60" s="45"/>
      <c r="C60" s="48"/>
      <c r="D60" s="48"/>
      <c r="E60" s="45"/>
      <c r="F60" s="45"/>
      <c r="G60" s="45"/>
      <c r="H60" s="45"/>
      <c r="I60" s="45"/>
      <c r="J60" s="45"/>
      <c r="K60" s="45"/>
      <c r="L60" s="45"/>
      <c r="M60" s="45"/>
      <c r="N60" s="45"/>
      <c r="O60" s="45"/>
      <c r="P60" s="45"/>
      <c r="Q60" s="45"/>
      <c r="R60" s="45"/>
      <c r="S60" s="45"/>
      <c r="T60" s="45"/>
      <c r="U60" s="45"/>
      <c r="V60" s="45"/>
      <c r="W60" s="45"/>
      <c r="X60" s="45"/>
      <c r="Y60" s="45"/>
    </row>
    <row r="61" spans="1:25" ht="11.25" customHeight="1">
      <c r="A61" s="47"/>
      <c r="B61" s="45"/>
      <c r="C61" s="48"/>
      <c r="D61" s="48"/>
      <c r="E61" s="45"/>
      <c r="F61" s="45"/>
      <c r="G61" s="45"/>
      <c r="H61" s="45"/>
      <c r="I61" s="45"/>
      <c r="J61" s="45"/>
      <c r="K61" s="45"/>
      <c r="L61" s="45"/>
      <c r="M61" s="45"/>
      <c r="N61" s="45"/>
      <c r="O61" s="45"/>
      <c r="P61" s="45"/>
      <c r="Q61" s="45"/>
      <c r="R61" s="45"/>
      <c r="S61" s="45"/>
      <c r="T61" s="45"/>
      <c r="U61" s="45"/>
      <c r="V61" s="45"/>
      <c r="W61" s="45"/>
      <c r="X61" s="45"/>
      <c r="Y61" s="45"/>
    </row>
    <row r="62" spans="1:25" ht="11.25" customHeight="1">
      <c r="A62" s="47"/>
      <c r="B62" s="45"/>
      <c r="C62" s="48"/>
      <c r="D62" s="48"/>
      <c r="E62" s="45"/>
      <c r="F62" s="45"/>
      <c r="G62" s="45"/>
      <c r="H62" s="45"/>
      <c r="I62" s="45"/>
      <c r="J62" s="45"/>
      <c r="K62" s="45"/>
      <c r="L62" s="45"/>
      <c r="M62" s="45"/>
      <c r="N62" s="45"/>
      <c r="O62" s="45"/>
      <c r="P62" s="45"/>
      <c r="Q62" s="45"/>
      <c r="R62" s="45"/>
      <c r="S62" s="45"/>
      <c r="T62" s="45"/>
      <c r="U62" s="45"/>
      <c r="V62" s="45"/>
      <c r="W62" s="45"/>
      <c r="X62" s="45"/>
      <c r="Y62" s="45"/>
    </row>
    <row r="63" spans="1:25" ht="11.25" customHeight="1">
      <c r="A63" s="47"/>
      <c r="B63" s="45"/>
      <c r="C63" s="48"/>
      <c r="D63" s="48"/>
      <c r="E63" s="45"/>
      <c r="F63" s="45"/>
      <c r="G63" s="45"/>
      <c r="H63" s="45"/>
      <c r="I63" s="45"/>
      <c r="J63" s="45"/>
      <c r="K63" s="45"/>
      <c r="L63" s="45"/>
      <c r="M63" s="45"/>
      <c r="N63" s="45"/>
      <c r="O63" s="45"/>
      <c r="P63" s="45"/>
      <c r="Q63" s="45"/>
      <c r="R63" s="45"/>
      <c r="S63" s="45"/>
      <c r="T63" s="45"/>
      <c r="U63" s="45"/>
      <c r="V63" s="45"/>
      <c r="W63" s="45"/>
      <c r="X63" s="45"/>
      <c r="Y63" s="45"/>
    </row>
    <row r="64" spans="1:25" ht="11.25" customHeight="1">
      <c r="A64" s="47"/>
      <c r="B64" s="45"/>
      <c r="C64" s="48"/>
      <c r="D64" s="48"/>
      <c r="E64" s="45"/>
      <c r="F64" s="45"/>
      <c r="G64" s="45"/>
      <c r="H64" s="45"/>
      <c r="I64" s="45"/>
      <c r="J64" s="45"/>
      <c r="K64" s="45"/>
      <c r="L64" s="45"/>
      <c r="M64" s="45"/>
      <c r="N64" s="45"/>
      <c r="O64" s="45"/>
      <c r="P64" s="45"/>
      <c r="Q64" s="45"/>
      <c r="R64" s="45"/>
      <c r="S64" s="45"/>
      <c r="T64" s="45"/>
      <c r="U64" s="45"/>
      <c r="V64" s="45"/>
      <c r="W64" s="45"/>
      <c r="X64" s="45"/>
      <c r="Y64" s="45"/>
    </row>
    <row r="65" spans="1:25" ht="11.25" customHeight="1">
      <c r="A65" s="47"/>
      <c r="B65" s="45"/>
      <c r="C65" s="48"/>
      <c r="D65" s="48"/>
      <c r="E65" s="45"/>
      <c r="F65" s="45"/>
      <c r="G65" s="45"/>
      <c r="H65" s="45"/>
      <c r="I65" s="45"/>
      <c r="J65" s="45"/>
      <c r="K65" s="45"/>
      <c r="L65" s="45"/>
      <c r="M65" s="45"/>
      <c r="N65" s="45"/>
      <c r="O65" s="45"/>
      <c r="P65" s="45"/>
      <c r="Q65" s="45"/>
      <c r="R65" s="45"/>
      <c r="S65" s="45"/>
      <c r="T65" s="45"/>
      <c r="U65" s="45"/>
      <c r="V65" s="45"/>
      <c r="W65" s="45"/>
      <c r="X65" s="45"/>
      <c r="Y65" s="45"/>
    </row>
    <row r="66" spans="1:25" ht="11.25" customHeight="1">
      <c r="A66" s="47"/>
      <c r="B66" s="45"/>
      <c r="C66" s="48"/>
      <c r="D66" s="48"/>
      <c r="E66" s="45"/>
      <c r="F66" s="45"/>
      <c r="G66" s="45"/>
      <c r="H66" s="45"/>
      <c r="I66" s="45"/>
      <c r="J66" s="45"/>
      <c r="K66" s="45"/>
      <c r="L66" s="45"/>
      <c r="M66" s="45"/>
      <c r="N66" s="45"/>
      <c r="O66" s="45"/>
      <c r="P66" s="45"/>
      <c r="Q66" s="45"/>
      <c r="R66" s="45"/>
      <c r="S66" s="45"/>
      <c r="T66" s="45"/>
      <c r="U66" s="45"/>
      <c r="V66" s="45"/>
      <c r="W66" s="45"/>
      <c r="X66" s="45"/>
      <c r="Y66" s="45"/>
    </row>
    <row r="67" spans="1:25" ht="11.25" customHeight="1">
      <c r="A67" s="47"/>
      <c r="B67" s="45"/>
      <c r="C67" s="48"/>
      <c r="D67" s="48"/>
      <c r="E67" s="45"/>
      <c r="F67" s="45"/>
      <c r="G67" s="45"/>
      <c r="H67" s="45"/>
      <c r="I67" s="45"/>
      <c r="J67" s="45"/>
      <c r="K67" s="45"/>
      <c r="L67" s="45"/>
      <c r="M67" s="45"/>
      <c r="N67" s="45"/>
      <c r="O67" s="45"/>
      <c r="P67" s="45"/>
      <c r="Q67" s="45"/>
      <c r="R67" s="45"/>
      <c r="S67" s="45"/>
      <c r="T67" s="45"/>
      <c r="U67" s="45"/>
      <c r="V67" s="45"/>
      <c r="W67" s="45"/>
      <c r="X67" s="45"/>
      <c r="Y67" s="45"/>
    </row>
    <row r="68" spans="1:25" ht="11.25" customHeight="1">
      <c r="A68" s="47"/>
      <c r="B68" s="45"/>
      <c r="C68" s="48"/>
      <c r="D68" s="48"/>
      <c r="E68" s="45"/>
      <c r="F68" s="45"/>
      <c r="G68" s="45"/>
      <c r="H68" s="45"/>
      <c r="I68" s="45"/>
      <c r="J68" s="45"/>
      <c r="K68" s="45"/>
      <c r="L68" s="45"/>
      <c r="M68" s="45"/>
      <c r="N68" s="45"/>
      <c r="O68" s="45"/>
      <c r="P68" s="45"/>
      <c r="Q68" s="45"/>
      <c r="R68" s="45"/>
      <c r="S68" s="45"/>
      <c r="T68" s="45"/>
      <c r="U68" s="45"/>
      <c r="V68" s="45"/>
      <c r="W68" s="45"/>
      <c r="X68" s="45"/>
      <c r="Y68" s="45"/>
    </row>
    <row r="69" spans="1:25" ht="11.25" customHeight="1">
      <c r="A69" s="47"/>
      <c r="B69" s="45"/>
      <c r="C69" s="48"/>
      <c r="D69" s="48"/>
      <c r="E69" s="45"/>
      <c r="F69" s="45"/>
      <c r="G69" s="45"/>
      <c r="H69" s="45"/>
      <c r="I69" s="45"/>
      <c r="J69" s="45"/>
      <c r="K69" s="45"/>
      <c r="L69" s="45"/>
      <c r="M69" s="45"/>
      <c r="N69" s="45"/>
      <c r="O69" s="45"/>
      <c r="P69" s="45"/>
      <c r="Q69" s="45"/>
      <c r="R69" s="45"/>
      <c r="S69" s="45"/>
      <c r="T69" s="45"/>
      <c r="U69" s="45"/>
      <c r="V69" s="45"/>
      <c r="W69" s="45"/>
      <c r="X69" s="45"/>
      <c r="Y69" s="45"/>
    </row>
    <row r="70" spans="1:25" ht="11.25" customHeight="1">
      <c r="A70" s="47"/>
      <c r="B70" s="45"/>
      <c r="C70" s="48"/>
      <c r="D70" s="48"/>
      <c r="E70" s="45"/>
      <c r="F70" s="45"/>
      <c r="G70" s="45"/>
      <c r="H70" s="45"/>
      <c r="I70" s="45"/>
      <c r="J70" s="45"/>
      <c r="K70" s="45"/>
      <c r="L70" s="45"/>
      <c r="M70" s="45"/>
      <c r="N70" s="45"/>
      <c r="O70" s="45"/>
      <c r="P70" s="45"/>
      <c r="Q70" s="45"/>
      <c r="R70" s="45"/>
      <c r="S70" s="45"/>
      <c r="T70" s="45"/>
      <c r="U70" s="45"/>
      <c r="V70" s="45"/>
      <c r="W70" s="45"/>
      <c r="X70" s="45"/>
      <c r="Y70" s="45"/>
    </row>
    <row r="71" spans="1:25" ht="11.25" customHeight="1">
      <c r="A71" s="47"/>
      <c r="B71" s="45"/>
      <c r="C71" s="48"/>
      <c r="D71" s="48"/>
      <c r="E71" s="45"/>
      <c r="F71" s="45"/>
      <c r="G71" s="45"/>
      <c r="H71" s="45"/>
      <c r="I71" s="45"/>
      <c r="J71" s="45"/>
      <c r="K71" s="45"/>
      <c r="L71" s="45"/>
      <c r="M71" s="45"/>
      <c r="N71" s="45"/>
      <c r="O71" s="45"/>
      <c r="P71" s="45"/>
      <c r="Q71" s="45"/>
      <c r="R71" s="45"/>
      <c r="S71" s="45"/>
      <c r="T71" s="45"/>
      <c r="U71" s="45"/>
      <c r="V71" s="45"/>
      <c r="W71" s="45"/>
      <c r="X71" s="45"/>
      <c r="Y71" s="45"/>
    </row>
    <row r="72" spans="1:25" ht="11.25" customHeight="1">
      <c r="A72" s="47"/>
      <c r="B72" s="45"/>
      <c r="C72" s="48"/>
      <c r="D72" s="48"/>
      <c r="E72" s="45"/>
      <c r="F72" s="45"/>
      <c r="G72" s="45"/>
      <c r="H72" s="45"/>
      <c r="I72" s="45"/>
      <c r="J72" s="45"/>
      <c r="K72" s="45"/>
      <c r="L72" s="45"/>
      <c r="M72" s="45"/>
      <c r="N72" s="45"/>
      <c r="O72" s="45"/>
      <c r="P72" s="45"/>
      <c r="Q72" s="45"/>
      <c r="R72" s="45"/>
      <c r="S72" s="45"/>
      <c r="T72" s="45"/>
      <c r="U72" s="45"/>
      <c r="V72" s="45"/>
      <c r="W72" s="45"/>
      <c r="X72" s="45"/>
      <c r="Y72" s="45"/>
    </row>
    <row r="73" spans="1:25" ht="11.25" customHeight="1">
      <c r="A73" s="47"/>
      <c r="B73" s="45"/>
      <c r="C73" s="48"/>
      <c r="D73" s="48"/>
      <c r="E73" s="45"/>
      <c r="F73" s="45"/>
      <c r="G73" s="45"/>
      <c r="H73" s="45"/>
      <c r="I73" s="45"/>
      <c r="J73" s="45"/>
      <c r="K73" s="45"/>
      <c r="L73" s="45"/>
      <c r="M73" s="45"/>
      <c r="N73" s="45"/>
      <c r="O73" s="45"/>
      <c r="P73" s="45"/>
      <c r="Q73" s="45"/>
      <c r="R73" s="45"/>
      <c r="S73" s="45"/>
      <c r="T73" s="45"/>
      <c r="U73" s="45"/>
      <c r="V73" s="45"/>
      <c r="W73" s="45"/>
      <c r="X73" s="45"/>
      <c r="Y73" s="45"/>
    </row>
    <row r="74" spans="1:25" ht="11.25" customHeight="1">
      <c r="A74" s="47"/>
      <c r="B74" s="45"/>
      <c r="C74" s="48"/>
      <c r="D74" s="48"/>
      <c r="E74" s="45"/>
      <c r="F74" s="45"/>
      <c r="G74" s="45"/>
      <c r="H74" s="45"/>
      <c r="I74" s="45"/>
      <c r="J74" s="45"/>
      <c r="K74" s="45"/>
      <c r="L74" s="45"/>
      <c r="M74" s="45"/>
      <c r="N74" s="45"/>
      <c r="O74" s="45"/>
      <c r="P74" s="45"/>
      <c r="Q74" s="45"/>
      <c r="R74" s="45"/>
      <c r="S74" s="45"/>
      <c r="T74" s="45"/>
      <c r="U74" s="45"/>
      <c r="V74" s="45"/>
      <c r="W74" s="45"/>
      <c r="X74" s="45"/>
      <c r="Y74" s="45"/>
    </row>
    <row r="75" spans="1:25" ht="11.25" customHeight="1">
      <c r="A75" s="47"/>
      <c r="B75" s="45"/>
      <c r="C75" s="48"/>
      <c r="D75" s="48"/>
      <c r="E75" s="45"/>
      <c r="F75" s="45"/>
      <c r="G75" s="45"/>
      <c r="H75" s="45"/>
      <c r="I75" s="45"/>
      <c r="J75" s="45"/>
      <c r="K75" s="45"/>
      <c r="L75" s="45"/>
      <c r="M75" s="45"/>
      <c r="N75" s="45"/>
      <c r="O75" s="45"/>
      <c r="P75" s="45"/>
      <c r="Q75" s="45"/>
      <c r="R75" s="45"/>
      <c r="S75" s="45"/>
      <c r="T75" s="45"/>
      <c r="U75" s="45"/>
      <c r="V75" s="45"/>
      <c r="W75" s="45"/>
      <c r="X75" s="45"/>
      <c r="Y75" s="45"/>
    </row>
    <row r="76" spans="1:25" ht="11.25" customHeight="1">
      <c r="A76" s="47"/>
      <c r="B76" s="45"/>
      <c r="C76" s="48"/>
      <c r="D76" s="48"/>
      <c r="E76" s="45"/>
      <c r="F76" s="45"/>
      <c r="G76" s="45"/>
      <c r="H76" s="45"/>
      <c r="I76" s="45"/>
      <c r="J76" s="45"/>
      <c r="K76" s="45"/>
      <c r="L76" s="45"/>
      <c r="M76" s="45"/>
      <c r="N76" s="45"/>
      <c r="O76" s="45"/>
      <c r="P76" s="45"/>
      <c r="Q76" s="45"/>
      <c r="R76" s="45"/>
      <c r="S76" s="45"/>
      <c r="T76" s="45"/>
      <c r="U76" s="45"/>
      <c r="V76" s="45"/>
      <c r="W76" s="45"/>
      <c r="X76" s="45"/>
      <c r="Y76" s="45"/>
    </row>
    <row r="77" spans="1:25" ht="11.25" customHeight="1">
      <c r="A77" s="47"/>
      <c r="B77" s="45"/>
      <c r="C77" s="48"/>
      <c r="D77" s="48"/>
      <c r="E77" s="45"/>
      <c r="F77" s="45"/>
      <c r="G77" s="45"/>
      <c r="H77" s="45"/>
      <c r="I77" s="45"/>
      <c r="J77" s="45"/>
      <c r="K77" s="45"/>
      <c r="L77" s="45"/>
      <c r="M77" s="45"/>
      <c r="N77" s="45"/>
      <c r="O77" s="45"/>
      <c r="P77" s="45"/>
      <c r="Q77" s="45"/>
      <c r="R77" s="45"/>
      <c r="S77" s="45"/>
      <c r="T77" s="45"/>
      <c r="U77" s="45"/>
      <c r="V77" s="45"/>
      <c r="W77" s="45"/>
      <c r="X77" s="45"/>
      <c r="Y77" s="45"/>
    </row>
    <row r="78" spans="1:25" ht="11.25" customHeight="1">
      <c r="A78" s="47"/>
      <c r="B78" s="45"/>
      <c r="C78" s="48"/>
      <c r="D78" s="48"/>
      <c r="E78" s="45"/>
      <c r="F78" s="45"/>
      <c r="G78" s="45"/>
      <c r="H78" s="45"/>
      <c r="I78" s="45"/>
      <c r="J78" s="45"/>
      <c r="K78" s="45"/>
      <c r="L78" s="45"/>
      <c r="M78" s="45"/>
      <c r="N78" s="45"/>
      <c r="O78" s="45"/>
      <c r="P78" s="45"/>
      <c r="Q78" s="45"/>
      <c r="R78" s="45"/>
      <c r="S78" s="45"/>
      <c r="T78" s="45"/>
      <c r="U78" s="45"/>
      <c r="V78" s="45"/>
      <c r="W78" s="45"/>
      <c r="X78" s="45"/>
      <c r="Y78" s="45"/>
    </row>
    <row r="79" spans="1:25" ht="11.25" customHeight="1">
      <c r="A79" s="47"/>
      <c r="B79" s="45"/>
      <c r="C79" s="48"/>
      <c r="D79" s="48"/>
      <c r="E79" s="45"/>
      <c r="F79" s="45"/>
      <c r="G79" s="45"/>
      <c r="H79" s="45"/>
      <c r="I79" s="45"/>
      <c r="J79" s="45"/>
      <c r="K79" s="45"/>
      <c r="L79" s="45"/>
      <c r="M79" s="45"/>
      <c r="N79" s="45"/>
      <c r="O79" s="45"/>
      <c r="P79" s="45"/>
      <c r="Q79" s="45"/>
      <c r="R79" s="45"/>
      <c r="S79" s="45"/>
      <c r="T79" s="45"/>
      <c r="U79" s="45"/>
      <c r="V79" s="45"/>
      <c r="W79" s="45"/>
      <c r="X79" s="45"/>
      <c r="Y79" s="45"/>
    </row>
    <row r="80" spans="1:25" ht="11.25" customHeight="1">
      <c r="A80" s="47"/>
      <c r="B80" s="45"/>
      <c r="C80" s="48"/>
      <c r="D80" s="48"/>
      <c r="E80" s="45"/>
      <c r="F80" s="45"/>
      <c r="G80" s="45"/>
      <c r="H80" s="45"/>
      <c r="I80" s="45"/>
      <c r="J80" s="45"/>
      <c r="K80" s="45"/>
      <c r="L80" s="45"/>
      <c r="M80" s="45"/>
      <c r="N80" s="45"/>
      <c r="O80" s="45"/>
      <c r="P80" s="45"/>
      <c r="Q80" s="45"/>
      <c r="R80" s="45"/>
      <c r="S80" s="45"/>
      <c r="T80" s="45"/>
      <c r="U80" s="45"/>
      <c r="V80" s="45"/>
      <c r="W80" s="45"/>
      <c r="X80" s="45"/>
      <c r="Y80" s="45"/>
    </row>
    <row r="81" spans="1:25" ht="11.25" customHeight="1">
      <c r="A81" s="47"/>
      <c r="B81" s="45"/>
      <c r="C81" s="48"/>
      <c r="D81" s="48"/>
      <c r="E81" s="45"/>
      <c r="F81" s="45"/>
      <c r="G81" s="45"/>
      <c r="H81" s="45"/>
      <c r="I81" s="45"/>
      <c r="J81" s="45"/>
      <c r="K81" s="45"/>
      <c r="L81" s="45"/>
      <c r="M81" s="45"/>
      <c r="N81" s="45"/>
      <c r="O81" s="45"/>
      <c r="P81" s="45"/>
      <c r="Q81" s="45"/>
      <c r="R81" s="45"/>
      <c r="S81" s="45"/>
      <c r="T81" s="45"/>
      <c r="U81" s="45"/>
      <c r="V81" s="45"/>
      <c r="W81" s="45"/>
      <c r="X81" s="45"/>
      <c r="Y81" s="45"/>
    </row>
    <row r="82" spans="1:25" ht="11.25" customHeight="1">
      <c r="A82" s="47"/>
      <c r="B82" s="45"/>
      <c r="C82" s="48"/>
      <c r="D82" s="48"/>
      <c r="E82" s="45"/>
      <c r="F82" s="45"/>
      <c r="G82" s="45"/>
      <c r="H82" s="45"/>
      <c r="I82" s="45"/>
      <c r="J82" s="45"/>
      <c r="K82" s="45"/>
      <c r="L82" s="45"/>
      <c r="M82" s="45"/>
      <c r="N82" s="45"/>
      <c r="O82" s="45"/>
      <c r="P82" s="45"/>
      <c r="Q82" s="45"/>
      <c r="R82" s="45"/>
      <c r="S82" s="45"/>
      <c r="T82" s="45"/>
      <c r="U82" s="45"/>
      <c r="V82" s="45"/>
      <c r="W82" s="45"/>
      <c r="X82" s="45"/>
      <c r="Y82" s="45"/>
    </row>
    <row r="83" spans="1:25" ht="11.25" customHeight="1">
      <c r="A83" s="47"/>
      <c r="B83" s="45"/>
      <c r="C83" s="48"/>
      <c r="D83" s="48"/>
      <c r="E83" s="45"/>
      <c r="F83" s="45"/>
      <c r="G83" s="45"/>
      <c r="H83" s="45"/>
      <c r="I83" s="45"/>
      <c r="J83" s="45"/>
      <c r="K83" s="45"/>
      <c r="L83" s="45"/>
      <c r="M83" s="45"/>
      <c r="N83" s="45"/>
      <c r="O83" s="45"/>
      <c r="P83" s="45"/>
      <c r="Q83" s="45"/>
      <c r="R83" s="45"/>
      <c r="S83" s="45"/>
      <c r="T83" s="45"/>
      <c r="U83" s="45"/>
      <c r="V83" s="45"/>
      <c r="W83" s="45"/>
      <c r="X83" s="45"/>
      <c r="Y83" s="45"/>
    </row>
    <row r="84" spans="1:25" ht="11.25" customHeight="1">
      <c r="A84" s="47"/>
      <c r="B84" s="45"/>
      <c r="C84" s="48"/>
      <c r="D84" s="48"/>
      <c r="E84" s="45"/>
      <c r="F84" s="45"/>
      <c r="G84" s="45"/>
      <c r="H84" s="45"/>
      <c r="I84" s="45"/>
      <c r="J84" s="45"/>
      <c r="K84" s="45"/>
      <c r="L84" s="45"/>
      <c r="M84" s="45"/>
      <c r="N84" s="45"/>
      <c r="O84" s="45"/>
      <c r="P84" s="45"/>
      <c r="Q84" s="45"/>
      <c r="R84" s="45"/>
      <c r="S84" s="45"/>
      <c r="T84" s="45"/>
      <c r="U84" s="45"/>
      <c r="V84" s="45"/>
      <c r="W84" s="45"/>
      <c r="X84" s="45"/>
      <c r="Y84" s="45"/>
    </row>
    <row r="85" spans="1:25" ht="11.25" customHeight="1">
      <c r="A85" s="47"/>
      <c r="B85" s="45"/>
      <c r="C85" s="48"/>
      <c r="D85" s="48"/>
      <c r="E85" s="45"/>
      <c r="F85" s="45"/>
      <c r="G85" s="45"/>
      <c r="H85" s="45"/>
      <c r="I85" s="45"/>
      <c r="J85" s="45"/>
      <c r="K85" s="45"/>
      <c r="L85" s="45"/>
      <c r="M85" s="45"/>
      <c r="N85" s="45"/>
      <c r="O85" s="45"/>
      <c r="P85" s="45"/>
      <c r="Q85" s="45"/>
      <c r="R85" s="45"/>
      <c r="S85" s="45"/>
      <c r="T85" s="45"/>
      <c r="U85" s="45"/>
      <c r="V85" s="45"/>
      <c r="W85" s="45"/>
      <c r="X85" s="45"/>
      <c r="Y85" s="45"/>
    </row>
    <row r="86" spans="1:25" ht="11.25" customHeight="1">
      <c r="A86" s="47"/>
      <c r="B86" s="45"/>
      <c r="C86" s="48"/>
      <c r="D86" s="48"/>
      <c r="E86" s="45"/>
      <c r="F86" s="45"/>
      <c r="G86" s="45"/>
      <c r="H86" s="45"/>
      <c r="I86" s="45"/>
      <c r="J86" s="45"/>
      <c r="K86" s="45"/>
      <c r="L86" s="45"/>
      <c r="M86" s="45"/>
      <c r="N86" s="45"/>
      <c r="O86" s="45"/>
      <c r="P86" s="45"/>
      <c r="Q86" s="45"/>
      <c r="R86" s="45"/>
      <c r="S86" s="45"/>
      <c r="T86" s="45"/>
      <c r="U86" s="45"/>
      <c r="V86" s="45"/>
      <c r="W86" s="45"/>
      <c r="X86" s="45"/>
      <c r="Y86" s="45"/>
    </row>
    <row r="87" spans="1:25" ht="11.25" customHeight="1">
      <c r="A87" s="47"/>
      <c r="B87" s="45"/>
      <c r="C87" s="48"/>
      <c r="D87" s="48"/>
      <c r="E87" s="45"/>
      <c r="F87" s="45"/>
      <c r="G87" s="45"/>
      <c r="H87" s="45"/>
      <c r="I87" s="45"/>
      <c r="J87" s="45"/>
      <c r="K87" s="45"/>
      <c r="L87" s="45"/>
      <c r="M87" s="45"/>
      <c r="N87" s="45"/>
      <c r="O87" s="45"/>
      <c r="P87" s="45"/>
      <c r="Q87" s="45"/>
      <c r="R87" s="45"/>
      <c r="S87" s="45"/>
      <c r="T87" s="45"/>
      <c r="U87" s="45"/>
      <c r="V87" s="45"/>
      <c r="W87" s="45"/>
      <c r="X87" s="45"/>
      <c r="Y87" s="45"/>
    </row>
    <row r="88" spans="1:25" ht="11.25" customHeight="1">
      <c r="A88" s="47"/>
      <c r="B88" s="45"/>
      <c r="C88" s="48"/>
      <c r="D88" s="48"/>
      <c r="E88" s="45"/>
      <c r="F88" s="45"/>
      <c r="G88" s="45"/>
      <c r="H88" s="45"/>
      <c r="I88" s="45"/>
      <c r="J88" s="45"/>
      <c r="K88" s="45"/>
      <c r="L88" s="45"/>
      <c r="M88" s="45"/>
      <c r="N88" s="45"/>
      <c r="O88" s="45"/>
      <c r="P88" s="45"/>
      <c r="Q88" s="45"/>
      <c r="R88" s="45"/>
      <c r="S88" s="45"/>
      <c r="T88" s="45"/>
      <c r="U88" s="45"/>
      <c r="V88" s="45"/>
      <c r="W88" s="45"/>
      <c r="X88" s="45"/>
      <c r="Y88" s="45"/>
    </row>
    <row r="89" spans="1:25" ht="11.25" customHeight="1">
      <c r="A89" s="47"/>
      <c r="B89" s="45"/>
      <c r="C89" s="48"/>
      <c r="D89" s="48"/>
      <c r="E89" s="45"/>
      <c r="F89" s="45"/>
      <c r="G89" s="45"/>
      <c r="H89" s="45"/>
      <c r="I89" s="45"/>
      <c r="J89" s="45"/>
      <c r="K89" s="45"/>
      <c r="L89" s="45"/>
      <c r="M89" s="45"/>
      <c r="N89" s="45"/>
      <c r="O89" s="45"/>
      <c r="P89" s="45"/>
      <c r="Q89" s="45"/>
      <c r="R89" s="45"/>
      <c r="S89" s="45"/>
      <c r="T89" s="45"/>
      <c r="U89" s="45"/>
      <c r="V89" s="45"/>
      <c r="W89" s="45"/>
      <c r="X89" s="45"/>
      <c r="Y89" s="45"/>
    </row>
    <row r="90" spans="1:25" ht="11.25" customHeight="1">
      <c r="A90" s="47"/>
      <c r="B90" s="45"/>
      <c r="C90" s="48"/>
      <c r="D90" s="48"/>
      <c r="E90" s="45"/>
      <c r="F90" s="45"/>
      <c r="G90" s="45"/>
      <c r="H90" s="45"/>
      <c r="I90" s="45"/>
      <c r="J90" s="45"/>
      <c r="K90" s="45"/>
      <c r="L90" s="45"/>
      <c r="M90" s="45"/>
      <c r="N90" s="45"/>
      <c r="O90" s="45"/>
      <c r="P90" s="45"/>
      <c r="Q90" s="45"/>
      <c r="R90" s="45"/>
      <c r="S90" s="45"/>
      <c r="T90" s="45"/>
      <c r="U90" s="45"/>
      <c r="V90" s="45"/>
      <c r="W90" s="45"/>
      <c r="X90" s="45"/>
      <c r="Y90" s="45"/>
    </row>
    <row r="91" spans="1:25" ht="11.25" customHeight="1">
      <c r="A91" s="47"/>
      <c r="B91" s="45"/>
      <c r="C91" s="48"/>
      <c r="D91" s="48"/>
      <c r="E91" s="45"/>
      <c r="F91" s="45"/>
      <c r="G91" s="45"/>
      <c r="H91" s="45"/>
      <c r="I91" s="45"/>
      <c r="J91" s="45"/>
      <c r="K91" s="45"/>
      <c r="L91" s="45"/>
      <c r="M91" s="45"/>
      <c r="N91" s="45"/>
      <c r="O91" s="45"/>
      <c r="P91" s="45"/>
      <c r="Q91" s="45"/>
      <c r="R91" s="45"/>
      <c r="S91" s="45"/>
      <c r="T91" s="45"/>
      <c r="U91" s="45"/>
      <c r="V91" s="45"/>
      <c r="W91" s="45"/>
      <c r="X91" s="45"/>
      <c r="Y91" s="45"/>
    </row>
    <row r="92" spans="1:25" ht="11.25" customHeight="1">
      <c r="A92" s="47"/>
      <c r="B92" s="45"/>
      <c r="C92" s="48"/>
      <c r="D92" s="48"/>
      <c r="E92" s="45"/>
      <c r="F92" s="45"/>
      <c r="G92" s="45"/>
      <c r="H92" s="45"/>
      <c r="I92" s="45"/>
      <c r="J92" s="45"/>
      <c r="K92" s="45"/>
      <c r="L92" s="45"/>
      <c r="M92" s="45"/>
      <c r="N92" s="45"/>
      <c r="O92" s="45"/>
      <c r="P92" s="45"/>
      <c r="Q92" s="45"/>
      <c r="R92" s="45"/>
      <c r="S92" s="45"/>
      <c r="T92" s="45"/>
      <c r="U92" s="45"/>
      <c r="V92" s="45"/>
      <c r="W92" s="45"/>
      <c r="X92" s="45"/>
      <c r="Y92" s="45"/>
    </row>
    <row r="93" spans="1:25" ht="11.25" customHeight="1">
      <c r="A93" s="47"/>
      <c r="B93" s="45"/>
      <c r="C93" s="48"/>
      <c r="D93" s="48"/>
      <c r="E93" s="45"/>
      <c r="F93" s="45"/>
      <c r="G93" s="45"/>
      <c r="H93" s="45"/>
      <c r="I93" s="45"/>
      <c r="J93" s="45"/>
      <c r="K93" s="45"/>
      <c r="L93" s="45"/>
      <c r="M93" s="45"/>
      <c r="N93" s="45"/>
      <c r="O93" s="45"/>
      <c r="P93" s="45"/>
      <c r="Q93" s="45"/>
      <c r="R93" s="45"/>
      <c r="S93" s="45"/>
      <c r="T93" s="45"/>
      <c r="U93" s="45"/>
      <c r="V93" s="45"/>
      <c r="W93" s="45"/>
      <c r="X93" s="45"/>
      <c r="Y93" s="45"/>
    </row>
    <row r="94" spans="1:25" ht="11.25" customHeight="1">
      <c r="A94" s="47"/>
      <c r="B94" s="45"/>
      <c r="C94" s="48"/>
      <c r="D94" s="48"/>
      <c r="E94" s="45"/>
      <c r="F94" s="45"/>
      <c r="G94" s="45"/>
      <c r="H94" s="45"/>
      <c r="I94" s="45"/>
      <c r="J94" s="45"/>
      <c r="K94" s="45"/>
      <c r="L94" s="45"/>
      <c r="M94" s="45"/>
      <c r="N94" s="45"/>
      <c r="O94" s="45"/>
      <c r="P94" s="45"/>
      <c r="Q94" s="45"/>
      <c r="R94" s="45"/>
      <c r="S94" s="45"/>
      <c r="T94" s="45"/>
      <c r="U94" s="45"/>
      <c r="V94" s="45"/>
      <c r="W94" s="45"/>
      <c r="X94" s="45"/>
      <c r="Y94" s="45"/>
    </row>
    <row r="95" spans="1:25" ht="11.25" customHeight="1">
      <c r="A95" s="47"/>
      <c r="B95" s="45"/>
      <c r="C95" s="48"/>
      <c r="D95" s="48"/>
      <c r="E95" s="45"/>
      <c r="F95" s="45"/>
      <c r="G95" s="45"/>
      <c r="H95" s="45"/>
      <c r="I95" s="45"/>
      <c r="J95" s="45"/>
      <c r="K95" s="45"/>
      <c r="L95" s="45"/>
      <c r="M95" s="45"/>
      <c r="N95" s="45"/>
      <c r="O95" s="45"/>
      <c r="P95" s="45"/>
      <c r="Q95" s="45"/>
      <c r="R95" s="45"/>
      <c r="S95" s="45"/>
      <c r="T95" s="45"/>
      <c r="U95" s="45"/>
      <c r="V95" s="45"/>
      <c r="W95" s="45"/>
      <c r="X95" s="45"/>
      <c r="Y95" s="45"/>
    </row>
    <row r="96" spans="1:25" ht="11.25" customHeight="1">
      <c r="A96" s="47"/>
      <c r="B96" s="45"/>
      <c r="C96" s="48"/>
      <c r="D96" s="48"/>
      <c r="E96" s="45"/>
      <c r="F96" s="45"/>
      <c r="G96" s="45"/>
      <c r="H96" s="45"/>
      <c r="I96" s="45"/>
      <c r="J96" s="45"/>
      <c r="K96" s="45"/>
      <c r="L96" s="45"/>
      <c r="M96" s="45"/>
      <c r="N96" s="45"/>
      <c r="O96" s="45"/>
      <c r="P96" s="45"/>
      <c r="Q96" s="45"/>
      <c r="R96" s="45"/>
      <c r="S96" s="45"/>
      <c r="T96" s="45"/>
      <c r="U96" s="45"/>
      <c r="V96" s="45"/>
      <c r="W96" s="45"/>
      <c r="X96" s="45"/>
      <c r="Y96" s="45"/>
    </row>
    <row r="97" spans="1:25" ht="11.25" customHeight="1">
      <c r="A97" s="47"/>
      <c r="B97" s="45"/>
      <c r="C97" s="48"/>
      <c r="D97" s="48"/>
      <c r="E97" s="45"/>
      <c r="F97" s="45"/>
      <c r="G97" s="45"/>
      <c r="H97" s="45"/>
      <c r="I97" s="45"/>
      <c r="J97" s="45"/>
      <c r="K97" s="45"/>
      <c r="L97" s="45"/>
      <c r="M97" s="45"/>
      <c r="N97" s="45"/>
      <c r="O97" s="45"/>
      <c r="P97" s="45"/>
      <c r="Q97" s="45"/>
      <c r="R97" s="45"/>
      <c r="S97" s="45"/>
      <c r="T97" s="45"/>
      <c r="U97" s="45"/>
      <c r="V97" s="45"/>
      <c r="W97" s="45"/>
      <c r="X97" s="45"/>
      <c r="Y97" s="45"/>
    </row>
    <row r="98" spans="1:25" ht="11.25" customHeight="1">
      <c r="A98" s="47"/>
      <c r="B98" s="45"/>
      <c r="C98" s="48"/>
      <c r="D98" s="48"/>
      <c r="E98" s="45"/>
      <c r="F98" s="45"/>
      <c r="G98" s="45"/>
      <c r="H98" s="45"/>
      <c r="I98" s="45"/>
      <c r="J98" s="45"/>
      <c r="K98" s="45"/>
      <c r="L98" s="45"/>
      <c r="M98" s="45"/>
      <c r="N98" s="45"/>
      <c r="O98" s="45"/>
      <c r="P98" s="45"/>
      <c r="Q98" s="45"/>
      <c r="R98" s="45"/>
      <c r="S98" s="45"/>
      <c r="T98" s="45"/>
      <c r="U98" s="45"/>
      <c r="V98" s="45"/>
      <c r="W98" s="45"/>
      <c r="X98" s="45"/>
      <c r="Y98" s="45"/>
    </row>
    <row r="99" spans="1:25" ht="11.25" customHeight="1">
      <c r="A99" s="47"/>
      <c r="B99" s="45"/>
      <c r="C99" s="48"/>
      <c r="D99" s="48"/>
      <c r="E99" s="45"/>
      <c r="F99" s="45"/>
      <c r="G99" s="45"/>
      <c r="H99" s="45"/>
      <c r="I99" s="45"/>
      <c r="J99" s="45"/>
      <c r="K99" s="45"/>
      <c r="L99" s="45"/>
      <c r="M99" s="45"/>
      <c r="N99" s="45"/>
      <c r="O99" s="45"/>
      <c r="P99" s="45"/>
      <c r="Q99" s="45"/>
      <c r="R99" s="45"/>
      <c r="S99" s="45"/>
      <c r="T99" s="45"/>
      <c r="U99" s="45"/>
      <c r="V99" s="45"/>
      <c r="W99" s="45"/>
      <c r="X99" s="45"/>
      <c r="Y99" s="45"/>
    </row>
    <row r="100" spans="1:25" ht="11.25" customHeight="1">
      <c r="A100" s="47"/>
      <c r="B100" s="45"/>
      <c r="C100" s="48"/>
      <c r="D100" s="48"/>
      <c r="E100" s="45"/>
      <c r="F100" s="45"/>
      <c r="G100" s="45"/>
      <c r="H100" s="45"/>
      <c r="I100" s="45"/>
      <c r="J100" s="45"/>
      <c r="K100" s="45"/>
      <c r="L100" s="45"/>
      <c r="M100" s="45"/>
      <c r="N100" s="45"/>
      <c r="O100" s="45"/>
      <c r="P100" s="45"/>
      <c r="Q100" s="45"/>
      <c r="R100" s="45"/>
      <c r="S100" s="45"/>
      <c r="T100" s="45"/>
      <c r="U100" s="45"/>
      <c r="V100" s="45"/>
      <c r="W100" s="45"/>
      <c r="X100" s="45"/>
      <c r="Y100" s="45"/>
    </row>
    <row r="101" spans="1:25" ht="11.25" customHeight="1">
      <c r="A101" s="47"/>
      <c r="B101" s="45"/>
      <c r="C101" s="48"/>
      <c r="D101" s="48"/>
      <c r="E101" s="45"/>
      <c r="F101" s="45"/>
      <c r="G101" s="45"/>
      <c r="H101" s="45"/>
      <c r="I101" s="45"/>
      <c r="J101" s="45"/>
      <c r="K101" s="45"/>
      <c r="L101" s="45"/>
      <c r="M101" s="45"/>
      <c r="N101" s="45"/>
      <c r="O101" s="45"/>
      <c r="P101" s="45"/>
      <c r="Q101" s="45"/>
      <c r="R101" s="45"/>
      <c r="S101" s="45"/>
      <c r="T101" s="45"/>
      <c r="U101" s="45"/>
      <c r="V101" s="45"/>
      <c r="W101" s="45"/>
      <c r="X101" s="45"/>
      <c r="Y101" s="45"/>
    </row>
    <row r="102" spans="1:25" ht="11.25" customHeight="1">
      <c r="A102" s="47"/>
      <c r="B102" s="45"/>
      <c r="C102" s="48"/>
      <c r="D102" s="48"/>
      <c r="E102" s="45"/>
      <c r="F102" s="45"/>
      <c r="G102" s="45"/>
      <c r="H102" s="45"/>
      <c r="I102" s="45"/>
      <c r="J102" s="45"/>
      <c r="K102" s="45"/>
      <c r="L102" s="45"/>
      <c r="M102" s="45"/>
      <c r="N102" s="45"/>
      <c r="O102" s="45"/>
      <c r="P102" s="45"/>
      <c r="Q102" s="45"/>
      <c r="R102" s="45"/>
      <c r="S102" s="45"/>
      <c r="T102" s="45"/>
      <c r="U102" s="45"/>
      <c r="V102" s="45"/>
      <c r="W102" s="45"/>
      <c r="X102" s="45"/>
      <c r="Y102" s="45"/>
    </row>
    <row r="103" spans="1:25" ht="11.25" customHeight="1">
      <c r="A103" s="47"/>
      <c r="B103" s="45"/>
      <c r="C103" s="48"/>
      <c r="D103" s="48"/>
      <c r="E103" s="45"/>
      <c r="F103" s="45"/>
      <c r="G103" s="45"/>
      <c r="H103" s="45"/>
      <c r="I103" s="45"/>
      <c r="J103" s="45"/>
      <c r="K103" s="45"/>
      <c r="L103" s="45"/>
      <c r="M103" s="45"/>
      <c r="N103" s="45"/>
      <c r="O103" s="45"/>
      <c r="P103" s="45"/>
      <c r="Q103" s="45"/>
      <c r="R103" s="45"/>
      <c r="S103" s="45"/>
      <c r="T103" s="45"/>
      <c r="U103" s="45"/>
      <c r="V103" s="45"/>
      <c r="W103" s="45"/>
      <c r="X103" s="45"/>
      <c r="Y103" s="45"/>
    </row>
    <row r="104" spans="1:25" ht="11.25" customHeight="1">
      <c r="A104" s="47"/>
      <c r="B104" s="45"/>
      <c r="C104" s="48"/>
      <c r="D104" s="48"/>
      <c r="E104" s="45"/>
      <c r="F104" s="45"/>
      <c r="G104" s="45"/>
      <c r="H104" s="45"/>
      <c r="I104" s="45"/>
      <c r="J104" s="45"/>
      <c r="K104" s="45"/>
      <c r="L104" s="45"/>
      <c r="M104" s="45"/>
      <c r="N104" s="45"/>
      <c r="O104" s="45"/>
      <c r="P104" s="45"/>
      <c r="Q104" s="45"/>
      <c r="R104" s="45"/>
      <c r="S104" s="45"/>
      <c r="T104" s="45"/>
      <c r="U104" s="45"/>
      <c r="V104" s="45"/>
      <c r="W104" s="45"/>
      <c r="X104" s="45"/>
      <c r="Y104" s="45"/>
    </row>
    <row r="105" spans="1:25" ht="11.25" customHeight="1">
      <c r="A105" s="47"/>
      <c r="B105" s="45"/>
      <c r="C105" s="48"/>
      <c r="D105" s="48"/>
      <c r="E105" s="45"/>
      <c r="F105" s="45"/>
      <c r="G105" s="45"/>
      <c r="H105" s="45"/>
      <c r="I105" s="45"/>
      <c r="J105" s="45"/>
      <c r="K105" s="45"/>
      <c r="L105" s="45"/>
      <c r="M105" s="45"/>
      <c r="N105" s="45"/>
      <c r="O105" s="45"/>
      <c r="P105" s="45"/>
      <c r="Q105" s="45"/>
      <c r="R105" s="45"/>
      <c r="S105" s="45"/>
      <c r="T105" s="45"/>
      <c r="U105" s="45"/>
      <c r="V105" s="45"/>
      <c r="W105" s="45"/>
      <c r="X105" s="45"/>
      <c r="Y105" s="45"/>
    </row>
    <row r="106" spans="1:25" ht="11.25" customHeight="1">
      <c r="A106" s="47"/>
      <c r="B106" s="45"/>
      <c r="C106" s="48"/>
      <c r="D106" s="48"/>
      <c r="E106" s="45"/>
      <c r="F106" s="45"/>
      <c r="G106" s="45"/>
      <c r="H106" s="45"/>
      <c r="I106" s="45"/>
      <c r="J106" s="45"/>
      <c r="K106" s="45"/>
      <c r="L106" s="45"/>
      <c r="M106" s="45"/>
      <c r="N106" s="45"/>
      <c r="O106" s="45"/>
      <c r="P106" s="45"/>
      <c r="Q106" s="45"/>
      <c r="R106" s="45"/>
      <c r="S106" s="45"/>
      <c r="T106" s="45"/>
      <c r="U106" s="45"/>
      <c r="V106" s="45"/>
      <c r="W106" s="45"/>
      <c r="X106" s="45"/>
      <c r="Y106" s="45"/>
    </row>
    <row r="107" spans="1:25" ht="11.25" customHeight="1">
      <c r="A107" s="47"/>
      <c r="B107" s="45"/>
      <c r="C107" s="48"/>
      <c r="D107" s="48"/>
      <c r="E107" s="45"/>
      <c r="F107" s="45"/>
      <c r="G107" s="45"/>
      <c r="H107" s="45"/>
      <c r="I107" s="45"/>
      <c r="J107" s="45"/>
      <c r="K107" s="45"/>
      <c r="L107" s="45"/>
      <c r="M107" s="45"/>
      <c r="N107" s="45"/>
      <c r="O107" s="45"/>
      <c r="P107" s="45"/>
      <c r="Q107" s="45"/>
      <c r="R107" s="45"/>
      <c r="S107" s="45"/>
      <c r="T107" s="45"/>
      <c r="U107" s="45"/>
      <c r="V107" s="45"/>
      <c r="W107" s="45"/>
      <c r="X107" s="45"/>
      <c r="Y107" s="45"/>
    </row>
    <row r="108" spans="1:25" ht="11.25" customHeight="1">
      <c r="A108" s="47"/>
      <c r="B108" s="45"/>
      <c r="C108" s="48"/>
      <c r="D108" s="48"/>
      <c r="E108" s="45"/>
      <c r="F108" s="45"/>
      <c r="G108" s="45"/>
      <c r="H108" s="45"/>
      <c r="I108" s="45"/>
      <c r="J108" s="45"/>
      <c r="K108" s="45"/>
      <c r="L108" s="45"/>
      <c r="M108" s="45"/>
      <c r="N108" s="45"/>
      <c r="O108" s="45"/>
      <c r="P108" s="45"/>
      <c r="Q108" s="45"/>
      <c r="R108" s="45"/>
      <c r="S108" s="45"/>
      <c r="T108" s="45"/>
      <c r="U108" s="45"/>
      <c r="V108" s="45"/>
      <c r="W108" s="45"/>
      <c r="X108" s="45"/>
      <c r="Y108" s="45"/>
    </row>
    <row r="109" spans="1:25" ht="11.25" customHeight="1">
      <c r="A109" s="47"/>
      <c r="B109" s="45"/>
      <c r="C109" s="48"/>
      <c r="D109" s="48"/>
      <c r="E109" s="45"/>
      <c r="F109" s="45"/>
      <c r="G109" s="45"/>
      <c r="H109" s="45"/>
      <c r="I109" s="45"/>
      <c r="J109" s="45"/>
      <c r="K109" s="45"/>
      <c r="L109" s="45"/>
      <c r="M109" s="45"/>
      <c r="N109" s="45"/>
      <c r="O109" s="45"/>
      <c r="P109" s="45"/>
      <c r="Q109" s="45"/>
      <c r="R109" s="45"/>
      <c r="S109" s="45"/>
      <c r="T109" s="45"/>
      <c r="U109" s="45"/>
      <c r="V109" s="45"/>
      <c r="W109" s="45"/>
      <c r="X109" s="45"/>
      <c r="Y109" s="45"/>
    </row>
    <row r="110" spans="1:25" ht="11.25" customHeight="1">
      <c r="A110" s="47"/>
      <c r="B110" s="45"/>
      <c r="C110" s="48"/>
      <c r="D110" s="48"/>
      <c r="E110" s="45"/>
      <c r="F110" s="45"/>
      <c r="G110" s="45"/>
      <c r="H110" s="45"/>
      <c r="I110" s="45"/>
      <c r="J110" s="45"/>
      <c r="K110" s="45"/>
      <c r="L110" s="45"/>
      <c r="M110" s="45"/>
      <c r="N110" s="45"/>
      <c r="O110" s="45"/>
      <c r="P110" s="45"/>
      <c r="Q110" s="45"/>
      <c r="R110" s="45"/>
      <c r="S110" s="45"/>
      <c r="T110" s="45"/>
      <c r="U110" s="45"/>
      <c r="V110" s="45"/>
      <c r="W110" s="45"/>
      <c r="X110" s="45"/>
      <c r="Y110" s="45"/>
    </row>
    <row r="111" spans="1:25" ht="11.25" customHeight="1">
      <c r="A111" s="47"/>
      <c r="B111" s="45"/>
      <c r="C111" s="48"/>
      <c r="D111" s="48"/>
      <c r="E111" s="45"/>
      <c r="F111" s="45"/>
      <c r="G111" s="45"/>
      <c r="H111" s="45"/>
      <c r="I111" s="45"/>
      <c r="J111" s="45"/>
      <c r="K111" s="45"/>
      <c r="L111" s="45"/>
      <c r="M111" s="45"/>
      <c r="N111" s="45"/>
      <c r="O111" s="45"/>
      <c r="P111" s="45"/>
      <c r="Q111" s="45"/>
      <c r="R111" s="45"/>
      <c r="S111" s="45"/>
      <c r="T111" s="45"/>
      <c r="U111" s="45"/>
      <c r="V111" s="45"/>
      <c r="W111" s="45"/>
      <c r="X111" s="45"/>
      <c r="Y111" s="45"/>
    </row>
    <row r="112" spans="1:25" ht="11.25" customHeight="1">
      <c r="A112" s="47"/>
      <c r="B112" s="45"/>
      <c r="C112" s="48"/>
      <c r="D112" s="48"/>
      <c r="E112" s="45"/>
      <c r="F112" s="45"/>
      <c r="G112" s="45"/>
      <c r="H112" s="45"/>
      <c r="I112" s="45"/>
      <c r="J112" s="45"/>
      <c r="K112" s="45"/>
      <c r="L112" s="45"/>
      <c r="M112" s="45"/>
      <c r="N112" s="45"/>
      <c r="O112" s="45"/>
      <c r="P112" s="45"/>
      <c r="Q112" s="45"/>
      <c r="R112" s="45"/>
      <c r="S112" s="45"/>
      <c r="T112" s="45"/>
      <c r="U112" s="45"/>
      <c r="V112" s="45"/>
      <c r="W112" s="45"/>
      <c r="X112" s="45"/>
      <c r="Y112" s="45"/>
    </row>
    <row r="113" spans="1:25" ht="11.25" customHeight="1">
      <c r="A113" s="47"/>
      <c r="B113" s="45"/>
      <c r="C113" s="48"/>
      <c r="D113" s="48"/>
      <c r="E113" s="45"/>
      <c r="F113" s="45"/>
      <c r="G113" s="45"/>
      <c r="H113" s="45"/>
      <c r="I113" s="45"/>
      <c r="J113" s="45"/>
      <c r="K113" s="45"/>
      <c r="L113" s="45"/>
      <c r="M113" s="45"/>
      <c r="N113" s="45"/>
      <c r="O113" s="45"/>
      <c r="P113" s="45"/>
      <c r="Q113" s="45"/>
      <c r="R113" s="45"/>
      <c r="S113" s="45"/>
      <c r="T113" s="45"/>
      <c r="U113" s="45"/>
      <c r="V113" s="45"/>
      <c r="W113" s="45"/>
      <c r="X113" s="45"/>
      <c r="Y113" s="45"/>
    </row>
    <row r="114" spans="1:25" ht="11.25" customHeight="1">
      <c r="A114" s="47"/>
      <c r="B114" s="45"/>
      <c r="C114" s="48"/>
      <c r="D114" s="48"/>
      <c r="E114" s="45"/>
      <c r="F114" s="45"/>
      <c r="G114" s="45"/>
      <c r="H114" s="45"/>
      <c r="I114" s="45"/>
      <c r="J114" s="45"/>
      <c r="K114" s="45"/>
      <c r="L114" s="45"/>
      <c r="M114" s="45"/>
      <c r="N114" s="45"/>
      <c r="O114" s="45"/>
      <c r="P114" s="45"/>
      <c r="Q114" s="45"/>
      <c r="R114" s="45"/>
      <c r="S114" s="45"/>
      <c r="T114" s="45"/>
      <c r="U114" s="45"/>
      <c r="V114" s="45"/>
      <c r="W114" s="45"/>
      <c r="X114" s="45"/>
      <c r="Y114" s="45"/>
    </row>
    <row r="115" spans="1:25" ht="11.25" customHeight="1">
      <c r="A115" s="47"/>
      <c r="B115" s="45"/>
      <c r="C115" s="48"/>
      <c r="D115" s="48"/>
      <c r="E115" s="45"/>
      <c r="F115" s="45"/>
      <c r="G115" s="45"/>
      <c r="H115" s="45"/>
      <c r="I115" s="45"/>
      <c r="J115" s="45"/>
      <c r="K115" s="45"/>
      <c r="L115" s="45"/>
      <c r="M115" s="45"/>
      <c r="N115" s="45"/>
      <c r="O115" s="45"/>
      <c r="P115" s="45"/>
      <c r="Q115" s="45"/>
      <c r="R115" s="45"/>
      <c r="S115" s="45"/>
      <c r="T115" s="45"/>
      <c r="U115" s="45"/>
      <c r="V115" s="45"/>
      <c r="W115" s="45"/>
      <c r="X115" s="45"/>
      <c r="Y115" s="45"/>
    </row>
    <row r="116" spans="1:25" ht="11.25" customHeight="1">
      <c r="A116" s="47"/>
      <c r="B116" s="45"/>
      <c r="C116" s="48"/>
      <c r="D116" s="48"/>
      <c r="E116" s="45"/>
      <c r="F116" s="45"/>
      <c r="G116" s="45"/>
      <c r="H116" s="45"/>
      <c r="I116" s="45"/>
      <c r="J116" s="45"/>
      <c r="K116" s="45"/>
      <c r="L116" s="45"/>
      <c r="M116" s="45"/>
      <c r="N116" s="45"/>
      <c r="O116" s="45"/>
      <c r="P116" s="45"/>
      <c r="Q116" s="45"/>
      <c r="R116" s="45"/>
      <c r="S116" s="45"/>
      <c r="T116" s="45"/>
      <c r="U116" s="45"/>
      <c r="V116" s="45"/>
      <c r="W116" s="45"/>
      <c r="X116" s="45"/>
      <c r="Y116" s="45"/>
    </row>
    <row r="117" spans="1:25" ht="11.25" customHeight="1">
      <c r="A117" s="47"/>
      <c r="B117" s="45"/>
      <c r="C117" s="48"/>
      <c r="D117" s="48"/>
      <c r="E117" s="45"/>
      <c r="F117" s="45"/>
      <c r="G117" s="45"/>
      <c r="H117" s="45"/>
      <c r="I117" s="45"/>
      <c r="J117" s="45"/>
      <c r="K117" s="45"/>
      <c r="L117" s="45"/>
      <c r="M117" s="45"/>
      <c r="N117" s="45"/>
      <c r="O117" s="45"/>
      <c r="P117" s="45"/>
      <c r="Q117" s="45"/>
      <c r="R117" s="45"/>
      <c r="S117" s="45"/>
      <c r="T117" s="45"/>
      <c r="U117" s="45"/>
      <c r="V117" s="45"/>
      <c r="W117" s="45"/>
      <c r="X117" s="45"/>
      <c r="Y117" s="45"/>
    </row>
    <row r="118" spans="1:25" ht="11.25" customHeight="1">
      <c r="A118" s="47"/>
      <c r="B118" s="45"/>
      <c r="C118" s="48"/>
      <c r="D118" s="48"/>
      <c r="E118" s="45"/>
      <c r="F118" s="45"/>
      <c r="G118" s="45"/>
      <c r="H118" s="45"/>
      <c r="I118" s="45"/>
      <c r="J118" s="45"/>
      <c r="K118" s="45"/>
      <c r="L118" s="45"/>
      <c r="M118" s="45"/>
      <c r="N118" s="45"/>
      <c r="O118" s="45"/>
      <c r="P118" s="45"/>
      <c r="Q118" s="45"/>
      <c r="R118" s="45"/>
      <c r="S118" s="45"/>
      <c r="T118" s="45"/>
      <c r="U118" s="45"/>
      <c r="V118" s="45"/>
      <c r="W118" s="45"/>
      <c r="X118" s="45"/>
      <c r="Y118" s="45"/>
    </row>
    <row r="119" spans="1:25" ht="11.25" customHeight="1">
      <c r="A119" s="47"/>
      <c r="B119" s="45"/>
      <c r="C119" s="48"/>
      <c r="D119" s="48"/>
      <c r="E119" s="45"/>
      <c r="F119" s="45"/>
      <c r="G119" s="45"/>
      <c r="H119" s="45"/>
      <c r="I119" s="45"/>
      <c r="J119" s="45"/>
      <c r="K119" s="45"/>
      <c r="L119" s="45"/>
      <c r="M119" s="45"/>
      <c r="N119" s="45"/>
      <c r="O119" s="45"/>
      <c r="P119" s="45"/>
      <c r="Q119" s="45"/>
      <c r="R119" s="45"/>
      <c r="S119" s="45"/>
      <c r="T119" s="45"/>
      <c r="U119" s="45"/>
      <c r="V119" s="45"/>
      <c r="W119" s="45"/>
      <c r="X119" s="45"/>
      <c r="Y119" s="45"/>
    </row>
    <row r="120" spans="1:25" ht="11.25" customHeight="1">
      <c r="A120" s="47"/>
      <c r="B120" s="45"/>
      <c r="C120" s="48"/>
      <c r="D120" s="48"/>
      <c r="E120" s="45"/>
      <c r="F120" s="45"/>
      <c r="G120" s="45"/>
      <c r="H120" s="45"/>
      <c r="I120" s="45"/>
      <c r="J120" s="45"/>
      <c r="K120" s="45"/>
      <c r="L120" s="45"/>
      <c r="M120" s="45"/>
      <c r="N120" s="45"/>
      <c r="O120" s="45"/>
      <c r="P120" s="45"/>
      <c r="Q120" s="45"/>
      <c r="R120" s="45"/>
      <c r="S120" s="45"/>
      <c r="T120" s="45"/>
      <c r="U120" s="45"/>
      <c r="V120" s="45"/>
      <c r="W120" s="45"/>
      <c r="X120" s="45"/>
      <c r="Y120" s="45"/>
    </row>
    <row r="121" spans="1:25" ht="11.25" customHeight="1">
      <c r="A121" s="47"/>
      <c r="B121" s="45"/>
      <c r="C121" s="48"/>
      <c r="D121" s="48"/>
      <c r="E121" s="45"/>
      <c r="F121" s="45"/>
      <c r="G121" s="45"/>
      <c r="H121" s="45"/>
      <c r="I121" s="45"/>
      <c r="J121" s="45"/>
      <c r="K121" s="45"/>
      <c r="L121" s="45"/>
      <c r="M121" s="45"/>
      <c r="N121" s="45"/>
      <c r="O121" s="45"/>
      <c r="P121" s="45"/>
      <c r="Q121" s="45"/>
      <c r="R121" s="45"/>
      <c r="S121" s="45"/>
      <c r="T121" s="45"/>
      <c r="U121" s="45"/>
      <c r="V121" s="45"/>
      <c r="W121" s="45"/>
      <c r="X121" s="45"/>
      <c r="Y121" s="45"/>
    </row>
    <row r="122" spans="1:25" ht="11.25" customHeight="1">
      <c r="A122" s="47"/>
      <c r="B122" s="45"/>
      <c r="C122" s="48"/>
      <c r="D122" s="48"/>
      <c r="E122" s="45"/>
      <c r="F122" s="45"/>
      <c r="G122" s="45"/>
      <c r="H122" s="45"/>
      <c r="I122" s="45"/>
      <c r="J122" s="45"/>
      <c r="K122" s="45"/>
      <c r="L122" s="45"/>
      <c r="M122" s="45"/>
      <c r="N122" s="45"/>
      <c r="O122" s="45"/>
      <c r="P122" s="45"/>
      <c r="Q122" s="45"/>
      <c r="R122" s="45"/>
      <c r="S122" s="45"/>
      <c r="T122" s="45"/>
      <c r="U122" s="45"/>
      <c r="V122" s="45"/>
      <c r="W122" s="45"/>
      <c r="X122" s="45"/>
      <c r="Y122" s="45"/>
    </row>
    <row r="123" spans="1:25" ht="11.25" customHeight="1">
      <c r="A123" s="47"/>
      <c r="B123" s="45"/>
      <c r="C123" s="48"/>
      <c r="D123" s="48"/>
      <c r="E123" s="45"/>
      <c r="F123" s="45"/>
      <c r="G123" s="45"/>
      <c r="H123" s="45"/>
      <c r="I123" s="45"/>
      <c r="J123" s="45"/>
      <c r="K123" s="45"/>
      <c r="L123" s="45"/>
      <c r="M123" s="45"/>
      <c r="N123" s="45"/>
      <c r="O123" s="45"/>
      <c r="P123" s="45"/>
      <c r="Q123" s="45"/>
      <c r="R123" s="45"/>
      <c r="S123" s="45"/>
      <c r="T123" s="45"/>
      <c r="U123" s="45"/>
      <c r="V123" s="45"/>
      <c r="W123" s="45"/>
      <c r="X123" s="45"/>
      <c r="Y123" s="45"/>
    </row>
    <row r="124" spans="1:25" ht="11.25" customHeight="1">
      <c r="A124" s="47"/>
      <c r="B124" s="45"/>
      <c r="C124" s="48"/>
      <c r="D124" s="48"/>
      <c r="E124" s="45"/>
      <c r="F124" s="45"/>
      <c r="G124" s="45"/>
      <c r="H124" s="45"/>
      <c r="I124" s="45"/>
      <c r="J124" s="45"/>
      <c r="K124" s="45"/>
      <c r="L124" s="45"/>
      <c r="M124" s="45"/>
      <c r="N124" s="45"/>
      <c r="O124" s="45"/>
      <c r="P124" s="45"/>
      <c r="Q124" s="45"/>
      <c r="R124" s="45"/>
      <c r="S124" s="45"/>
      <c r="T124" s="45"/>
      <c r="U124" s="45"/>
      <c r="V124" s="45"/>
      <c r="W124" s="45"/>
      <c r="X124" s="45"/>
      <c r="Y124" s="45"/>
    </row>
    <row r="125" spans="1:25" ht="11.25" customHeight="1">
      <c r="A125" s="47"/>
      <c r="B125" s="45"/>
      <c r="C125" s="48"/>
      <c r="D125" s="48"/>
      <c r="E125" s="45"/>
      <c r="F125" s="45"/>
      <c r="G125" s="45"/>
      <c r="H125" s="45"/>
      <c r="I125" s="45"/>
      <c r="J125" s="45"/>
      <c r="K125" s="45"/>
      <c r="L125" s="45"/>
      <c r="M125" s="45"/>
      <c r="N125" s="45"/>
      <c r="O125" s="45"/>
      <c r="P125" s="45"/>
      <c r="Q125" s="45"/>
      <c r="R125" s="45"/>
      <c r="S125" s="45"/>
      <c r="T125" s="45"/>
      <c r="U125" s="45"/>
      <c r="V125" s="45"/>
      <c r="W125" s="45"/>
      <c r="X125" s="45"/>
      <c r="Y125" s="45"/>
    </row>
    <row r="126" spans="1:25" ht="11.25" customHeight="1">
      <c r="A126" s="47"/>
      <c r="B126" s="45"/>
      <c r="C126" s="48"/>
      <c r="D126" s="48"/>
      <c r="E126" s="45"/>
      <c r="F126" s="45"/>
      <c r="G126" s="45"/>
      <c r="H126" s="45"/>
      <c r="I126" s="45"/>
      <c r="J126" s="45"/>
      <c r="K126" s="45"/>
      <c r="L126" s="45"/>
      <c r="M126" s="45"/>
      <c r="N126" s="45"/>
      <c r="O126" s="45"/>
      <c r="P126" s="45"/>
      <c r="Q126" s="45"/>
      <c r="R126" s="45"/>
      <c r="S126" s="45"/>
      <c r="T126" s="45"/>
      <c r="U126" s="45"/>
      <c r="V126" s="45"/>
      <c r="W126" s="45"/>
      <c r="X126" s="45"/>
      <c r="Y126" s="45"/>
    </row>
    <row r="127" spans="1:25" ht="11.25" customHeight="1">
      <c r="A127" s="47"/>
      <c r="B127" s="45"/>
      <c r="C127" s="48"/>
      <c r="D127" s="48"/>
      <c r="E127" s="45"/>
      <c r="F127" s="45"/>
      <c r="G127" s="45"/>
      <c r="H127" s="45"/>
      <c r="I127" s="45"/>
      <c r="J127" s="45"/>
      <c r="K127" s="45"/>
      <c r="L127" s="45"/>
      <c r="M127" s="45"/>
      <c r="N127" s="45"/>
      <c r="O127" s="45"/>
      <c r="P127" s="45"/>
      <c r="Q127" s="45"/>
      <c r="R127" s="45"/>
      <c r="S127" s="45"/>
      <c r="T127" s="45"/>
      <c r="U127" s="45"/>
      <c r="V127" s="45"/>
      <c r="W127" s="45"/>
      <c r="X127" s="45"/>
      <c r="Y127" s="45"/>
    </row>
    <row r="128" spans="1:25" ht="11.25" customHeight="1">
      <c r="A128" s="47"/>
      <c r="B128" s="45"/>
      <c r="C128" s="48"/>
      <c r="D128" s="48"/>
      <c r="E128" s="45"/>
      <c r="F128" s="45"/>
      <c r="G128" s="45"/>
      <c r="H128" s="45"/>
      <c r="I128" s="45"/>
      <c r="J128" s="45"/>
      <c r="K128" s="45"/>
      <c r="L128" s="45"/>
      <c r="M128" s="45"/>
      <c r="N128" s="45"/>
      <c r="O128" s="45"/>
      <c r="P128" s="45"/>
      <c r="Q128" s="45"/>
      <c r="R128" s="45"/>
      <c r="S128" s="45"/>
      <c r="T128" s="45"/>
      <c r="U128" s="45"/>
      <c r="V128" s="45"/>
      <c r="W128" s="45"/>
      <c r="X128" s="45"/>
      <c r="Y128" s="45"/>
    </row>
    <row r="129" spans="1:25" ht="11.25" customHeight="1">
      <c r="A129" s="47"/>
      <c r="B129" s="45"/>
      <c r="C129" s="48"/>
      <c r="D129" s="48"/>
      <c r="E129" s="45"/>
      <c r="F129" s="45"/>
      <c r="G129" s="45"/>
      <c r="H129" s="45"/>
      <c r="I129" s="45"/>
      <c r="J129" s="45"/>
      <c r="K129" s="45"/>
      <c r="L129" s="45"/>
      <c r="M129" s="45"/>
      <c r="N129" s="45"/>
      <c r="O129" s="45"/>
      <c r="P129" s="45"/>
      <c r="Q129" s="45"/>
      <c r="R129" s="45"/>
      <c r="S129" s="45"/>
      <c r="T129" s="45"/>
      <c r="U129" s="45"/>
      <c r="V129" s="45"/>
      <c r="W129" s="45"/>
      <c r="X129" s="45"/>
      <c r="Y129" s="45"/>
    </row>
    <row r="130" spans="1:25" ht="11.25" customHeight="1">
      <c r="A130" s="47"/>
      <c r="B130" s="45"/>
      <c r="C130" s="48"/>
      <c r="D130" s="48"/>
      <c r="E130" s="45"/>
      <c r="F130" s="45"/>
      <c r="G130" s="45"/>
      <c r="H130" s="45"/>
      <c r="I130" s="45"/>
      <c r="J130" s="45"/>
      <c r="K130" s="45"/>
      <c r="L130" s="45"/>
      <c r="M130" s="45"/>
      <c r="N130" s="45"/>
      <c r="O130" s="45"/>
      <c r="P130" s="45"/>
      <c r="Q130" s="45"/>
      <c r="R130" s="45"/>
      <c r="S130" s="45"/>
      <c r="T130" s="45"/>
      <c r="U130" s="45"/>
      <c r="V130" s="45"/>
      <c r="W130" s="45"/>
      <c r="X130" s="45"/>
      <c r="Y130" s="45"/>
    </row>
    <row r="131" spans="1:25" ht="11.25" customHeight="1">
      <c r="A131" s="47"/>
      <c r="B131" s="45"/>
      <c r="C131" s="48"/>
      <c r="D131" s="48"/>
      <c r="E131" s="45"/>
      <c r="F131" s="45"/>
      <c r="G131" s="45"/>
      <c r="H131" s="45"/>
      <c r="I131" s="45"/>
      <c r="J131" s="45"/>
      <c r="K131" s="45"/>
      <c r="L131" s="45"/>
      <c r="M131" s="45"/>
      <c r="N131" s="45"/>
      <c r="O131" s="45"/>
      <c r="P131" s="45"/>
      <c r="Q131" s="45"/>
      <c r="R131" s="45"/>
      <c r="S131" s="45"/>
      <c r="T131" s="45"/>
      <c r="U131" s="45"/>
      <c r="V131" s="45"/>
      <c r="W131" s="45"/>
      <c r="X131" s="45"/>
      <c r="Y131" s="45"/>
    </row>
    <row r="132" spans="1:25" ht="11.25" customHeight="1">
      <c r="A132" s="47"/>
      <c r="B132" s="45"/>
      <c r="C132" s="48"/>
      <c r="D132" s="48"/>
      <c r="E132" s="45"/>
      <c r="F132" s="45"/>
      <c r="G132" s="45"/>
      <c r="H132" s="45"/>
      <c r="I132" s="45"/>
      <c r="J132" s="45"/>
      <c r="K132" s="45"/>
      <c r="L132" s="45"/>
      <c r="M132" s="45"/>
      <c r="N132" s="45"/>
      <c r="O132" s="45"/>
      <c r="P132" s="45"/>
      <c r="Q132" s="45"/>
      <c r="R132" s="45"/>
      <c r="S132" s="45"/>
      <c r="T132" s="45"/>
      <c r="U132" s="45"/>
      <c r="V132" s="45"/>
      <c r="W132" s="45"/>
      <c r="X132" s="45"/>
      <c r="Y132" s="45"/>
    </row>
    <row r="133" spans="1:25" ht="11.25" customHeight="1">
      <c r="A133" s="47"/>
      <c r="B133" s="45"/>
      <c r="C133" s="48"/>
      <c r="D133" s="48"/>
      <c r="E133" s="45"/>
      <c r="F133" s="45"/>
      <c r="G133" s="45"/>
      <c r="H133" s="45"/>
      <c r="I133" s="45"/>
      <c r="J133" s="45"/>
      <c r="K133" s="45"/>
      <c r="L133" s="45"/>
      <c r="M133" s="45"/>
      <c r="N133" s="45"/>
      <c r="O133" s="45"/>
      <c r="P133" s="45"/>
      <c r="Q133" s="45"/>
      <c r="R133" s="45"/>
      <c r="S133" s="45"/>
      <c r="T133" s="45"/>
      <c r="U133" s="45"/>
      <c r="V133" s="45"/>
      <c r="W133" s="45"/>
      <c r="X133" s="45"/>
      <c r="Y133" s="45"/>
    </row>
    <row r="134" spans="1:25" ht="11.25" customHeight="1">
      <c r="A134" s="47"/>
      <c r="B134" s="45"/>
      <c r="C134" s="48"/>
      <c r="D134" s="48"/>
      <c r="E134" s="45"/>
      <c r="F134" s="45"/>
      <c r="G134" s="45"/>
      <c r="H134" s="45"/>
      <c r="I134" s="45"/>
      <c r="J134" s="45"/>
      <c r="K134" s="45"/>
      <c r="L134" s="45"/>
      <c r="M134" s="45"/>
      <c r="N134" s="45"/>
      <c r="O134" s="45"/>
      <c r="P134" s="45"/>
      <c r="Q134" s="45"/>
      <c r="R134" s="45"/>
      <c r="S134" s="45"/>
      <c r="T134" s="45"/>
      <c r="U134" s="45"/>
      <c r="V134" s="45"/>
      <c r="W134" s="45"/>
      <c r="X134" s="45"/>
      <c r="Y134" s="45"/>
    </row>
    <row r="135" spans="1:25" ht="11.25" customHeight="1">
      <c r="A135" s="47"/>
      <c r="B135" s="45"/>
      <c r="C135" s="48"/>
      <c r="D135" s="48"/>
      <c r="E135" s="45"/>
      <c r="F135" s="45"/>
      <c r="G135" s="45"/>
      <c r="H135" s="45"/>
      <c r="I135" s="45"/>
      <c r="J135" s="45"/>
      <c r="K135" s="45"/>
      <c r="L135" s="45"/>
      <c r="M135" s="45"/>
      <c r="N135" s="45"/>
      <c r="O135" s="45"/>
      <c r="P135" s="45"/>
      <c r="Q135" s="45"/>
      <c r="R135" s="45"/>
      <c r="S135" s="45"/>
      <c r="T135" s="45"/>
      <c r="U135" s="45"/>
      <c r="V135" s="45"/>
      <c r="W135" s="45"/>
      <c r="X135" s="45"/>
      <c r="Y135" s="45"/>
    </row>
    <row r="136" spans="1:25" ht="11.25" customHeight="1">
      <c r="A136" s="47"/>
      <c r="B136" s="45"/>
      <c r="C136" s="48"/>
      <c r="D136" s="48"/>
      <c r="E136" s="45"/>
      <c r="F136" s="45"/>
      <c r="G136" s="45"/>
      <c r="H136" s="45"/>
      <c r="I136" s="45"/>
      <c r="J136" s="45"/>
      <c r="K136" s="45"/>
      <c r="L136" s="45"/>
      <c r="M136" s="45"/>
      <c r="N136" s="45"/>
      <c r="O136" s="45"/>
      <c r="P136" s="45"/>
      <c r="Q136" s="45"/>
      <c r="R136" s="45"/>
      <c r="S136" s="45"/>
      <c r="T136" s="45"/>
      <c r="U136" s="45"/>
      <c r="V136" s="45"/>
      <c r="W136" s="45"/>
      <c r="X136" s="45"/>
      <c r="Y136" s="45"/>
    </row>
    <row r="137" spans="1:25" ht="11.25" customHeight="1">
      <c r="A137" s="47"/>
      <c r="B137" s="45"/>
      <c r="C137" s="48"/>
      <c r="D137" s="48"/>
      <c r="E137" s="45"/>
      <c r="F137" s="45"/>
      <c r="G137" s="45"/>
      <c r="H137" s="45"/>
      <c r="I137" s="45"/>
      <c r="J137" s="45"/>
      <c r="K137" s="45"/>
      <c r="L137" s="45"/>
      <c r="M137" s="45"/>
      <c r="N137" s="45"/>
      <c r="O137" s="45"/>
      <c r="P137" s="45"/>
      <c r="Q137" s="45"/>
      <c r="R137" s="45"/>
      <c r="S137" s="45"/>
      <c r="T137" s="45"/>
      <c r="U137" s="45"/>
      <c r="V137" s="45"/>
      <c r="W137" s="45"/>
      <c r="X137" s="45"/>
      <c r="Y137" s="45"/>
    </row>
    <row r="138" spans="1:25" ht="11.25" customHeight="1">
      <c r="A138" s="47"/>
      <c r="B138" s="45"/>
      <c r="C138" s="48"/>
      <c r="D138" s="48"/>
      <c r="E138" s="45"/>
      <c r="F138" s="45"/>
      <c r="G138" s="45"/>
      <c r="H138" s="45"/>
      <c r="I138" s="45"/>
      <c r="J138" s="45"/>
      <c r="K138" s="45"/>
      <c r="L138" s="45"/>
      <c r="M138" s="45"/>
      <c r="N138" s="45"/>
      <c r="O138" s="45"/>
      <c r="P138" s="45"/>
      <c r="Q138" s="45"/>
      <c r="R138" s="45"/>
      <c r="S138" s="45"/>
      <c r="T138" s="45"/>
      <c r="U138" s="45"/>
      <c r="V138" s="45"/>
      <c r="W138" s="45"/>
      <c r="X138" s="45"/>
      <c r="Y138" s="45"/>
    </row>
    <row r="139" spans="1:25" ht="11.25" customHeight="1">
      <c r="A139" s="47"/>
      <c r="B139" s="45"/>
      <c r="C139" s="48"/>
      <c r="D139" s="48"/>
      <c r="E139" s="45"/>
      <c r="F139" s="45"/>
      <c r="G139" s="45"/>
      <c r="H139" s="45"/>
      <c r="I139" s="45"/>
      <c r="J139" s="45"/>
      <c r="K139" s="45"/>
      <c r="L139" s="45"/>
      <c r="M139" s="45"/>
      <c r="N139" s="45"/>
      <c r="O139" s="45"/>
      <c r="P139" s="45"/>
      <c r="Q139" s="45"/>
      <c r="R139" s="45"/>
      <c r="S139" s="45"/>
      <c r="T139" s="45"/>
      <c r="U139" s="45"/>
      <c r="V139" s="45"/>
      <c r="W139" s="45"/>
      <c r="X139" s="45"/>
      <c r="Y139" s="45"/>
    </row>
    <row r="140" spans="1:25" ht="11.25" customHeight="1">
      <c r="A140" s="47"/>
      <c r="B140" s="45"/>
      <c r="C140" s="48"/>
      <c r="D140" s="48"/>
      <c r="E140" s="45"/>
      <c r="F140" s="45"/>
      <c r="G140" s="45"/>
      <c r="H140" s="45"/>
      <c r="I140" s="45"/>
      <c r="J140" s="45"/>
      <c r="K140" s="45"/>
      <c r="L140" s="45"/>
      <c r="M140" s="45"/>
      <c r="N140" s="45"/>
      <c r="O140" s="45"/>
      <c r="P140" s="45"/>
      <c r="Q140" s="45"/>
      <c r="R140" s="45"/>
      <c r="S140" s="45"/>
      <c r="T140" s="45"/>
      <c r="U140" s="45"/>
      <c r="V140" s="45"/>
      <c r="W140" s="45"/>
      <c r="X140" s="45"/>
      <c r="Y140" s="45"/>
    </row>
    <row r="141" spans="1:25" ht="11.25" customHeight="1">
      <c r="A141" s="47"/>
      <c r="B141" s="45"/>
      <c r="C141" s="48"/>
      <c r="D141" s="48"/>
      <c r="E141" s="45"/>
      <c r="F141" s="45"/>
      <c r="G141" s="45"/>
      <c r="H141" s="45"/>
      <c r="I141" s="45"/>
      <c r="J141" s="45"/>
      <c r="K141" s="45"/>
      <c r="L141" s="45"/>
      <c r="M141" s="45"/>
      <c r="N141" s="45"/>
      <c r="O141" s="45"/>
      <c r="P141" s="45"/>
      <c r="Q141" s="45"/>
      <c r="R141" s="45"/>
      <c r="S141" s="45"/>
      <c r="T141" s="45"/>
      <c r="U141" s="45"/>
      <c r="V141" s="45"/>
      <c r="W141" s="45"/>
      <c r="X141" s="45"/>
      <c r="Y141" s="45"/>
    </row>
    <row r="142" spans="1:25" ht="11.25" customHeight="1">
      <c r="A142" s="47"/>
      <c r="B142" s="45"/>
      <c r="C142" s="48"/>
      <c r="D142" s="48"/>
      <c r="E142" s="45"/>
      <c r="F142" s="45"/>
      <c r="G142" s="45"/>
      <c r="H142" s="45"/>
      <c r="I142" s="45"/>
      <c r="J142" s="45"/>
      <c r="K142" s="45"/>
      <c r="L142" s="45"/>
      <c r="M142" s="45"/>
      <c r="N142" s="45"/>
      <c r="O142" s="45"/>
      <c r="P142" s="45"/>
      <c r="Q142" s="45"/>
      <c r="R142" s="45"/>
      <c r="S142" s="45"/>
      <c r="T142" s="45"/>
      <c r="U142" s="45"/>
      <c r="V142" s="45"/>
      <c r="W142" s="45"/>
      <c r="X142" s="45"/>
      <c r="Y142" s="45"/>
    </row>
    <row r="143" spans="1:25" ht="11.25" customHeight="1">
      <c r="A143" s="47"/>
      <c r="B143" s="45"/>
      <c r="C143" s="48"/>
      <c r="D143" s="48"/>
      <c r="E143" s="45"/>
      <c r="F143" s="45"/>
      <c r="G143" s="45"/>
      <c r="H143" s="45"/>
      <c r="I143" s="45"/>
      <c r="J143" s="45"/>
      <c r="K143" s="45"/>
      <c r="L143" s="45"/>
      <c r="M143" s="45"/>
      <c r="N143" s="45"/>
      <c r="O143" s="45"/>
      <c r="P143" s="45"/>
      <c r="Q143" s="45"/>
      <c r="R143" s="45"/>
      <c r="S143" s="45"/>
      <c r="T143" s="45"/>
      <c r="U143" s="45"/>
      <c r="V143" s="45"/>
      <c r="W143" s="45"/>
      <c r="X143" s="45"/>
      <c r="Y143" s="45"/>
    </row>
    <row r="144" spans="1:25" ht="11.25" customHeight="1">
      <c r="A144" s="47"/>
      <c r="B144" s="45"/>
      <c r="C144" s="48"/>
      <c r="D144" s="48"/>
      <c r="E144" s="45"/>
      <c r="F144" s="45"/>
      <c r="G144" s="45"/>
      <c r="H144" s="45"/>
      <c r="I144" s="45"/>
      <c r="J144" s="45"/>
      <c r="K144" s="45"/>
      <c r="L144" s="45"/>
      <c r="M144" s="45"/>
      <c r="N144" s="45"/>
      <c r="O144" s="45"/>
      <c r="P144" s="45"/>
      <c r="Q144" s="45"/>
      <c r="R144" s="45"/>
      <c r="S144" s="45"/>
      <c r="T144" s="45"/>
      <c r="U144" s="45"/>
      <c r="V144" s="45"/>
      <c r="W144" s="45"/>
      <c r="X144" s="45"/>
      <c r="Y144" s="45"/>
    </row>
    <row r="145" spans="1:25" ht="11.25" customHeight="1">
      <c r="A145" s="47"/>
      <c r="B145" s="45"/>
      <c r="C145" s="48"/>
      <c r="D145" s="48"/>
      <c r="E145" s="45"/>
      <c r="F145" s="45"/>
      <c r="G145" s="45"/>
      <c r="H145" s="45"/>
      <c r="I145" s="45"/>
      <c r="J145" s="45"/>
      <c r="K145" s="45"/>
      <c r="L145" s="45"/>
      <c r="M145" s="45"/>
      <c r="N145" s="45"/>
      <c r="O145" s="45"/>
      <c r="P145" s="45"/>
      <c r="Q145" s="45"/>
      <c r="R145" s="45"/>
      <c r="S145" s="45"/>
      <c r="T145" s="45"/>
      <c r="U145" s="45"/>
      <c r="V145" s="45"/>
      <c r="W145" s="45"/>
      <c r="X145" s="45"/>
      <c r="Y145" s="45"/>
    </row>
    <row r="146" spans="1:25" ht="11.25" customHeight="1">
      <c r="A146" s="47"/>
      <c r="B146" s="45"/>
      <c r="C146" s="48"/>
      <c r="D146" s="48"/>
      <c r="E146" s="45"/>
      <c r="F146" s="45"/>
      <c r="G146" s="45"/>
      <c r="H146" s="45"/>
      <c r="I146" s="45"/>
      <c r="J146" s="45"/>
      <c r="K146" s="45"/>
      <c r="L146" s="45"/>
      <c r="M146" s="45"/>
      <c r="N146" s="45"/>
      <c r="O146" s="45"/>
      <c r="P146" s="45"/>
      <c r="Q146" s="45"/>
      <c r="R146" s="45"/>
      <c r="S146" s="45"/>
      <c r="T146" s="45"/>
      <c r="U146" s="45"/>
      <c r="V146" s="45"/>
      <c r="W146" s="45"/>
      <c r="X146" s="45"/>
      <c r="Y146" s="45"/>
    </row>
    <row r="147" spans="1:25" ht="11.25" customHeight="1">
      <c r="A147" s="47"/>
      <c r="B147" s="45"/>
      <c r="C147" s="48"/>
      <c r="D147" s="48"/>
      <c r="E147" s="45"/>
      <c r="F147" s="45"/>
      <c r="G147" s="45"/>
      <c r="H147" s="45"/>
      <c r="I147" s="45"/>
      <c r="J147" s="45"/>
      <c r="K147" s="45"/>
      <c r="L147" s="45"/>
      <c r="M147" s="45"/>
      <c r="N147" s="45"/>
      <c r="O147" s="45"/>
      <c r="P147" s="45"/>
      <c r="Q147" s="45"/>
      <c r="R147" s="45"/>
      <c r="S147" s="45"/>
      <c r="T147" s="45"/>
      <c r="U147" s="45"/>
      <c r="V147" s="45"/>
      <c r="W147" s="45"/>
      <c r="X147" s="45"/>
      <c r="Y147" s="45"/>
    </row>
    <row r="148" spans="1:25" ht="11.25" customHeight="1">
      <c r="A148" s="47"/>
      <c r="B148" s="45"/>
      <c r="C148" s="48"/>
      <c r="D148" s="48"/>
      <c r="E148" s="45"/>
      <c r="F148" s="45"/>
      <c r="G148" s="45"/>
      <c r="H148" s="45"/>
      <c r="I148" s="45"/>
      <c r="J148" s="45"/>
      <c r="K148" s="45"/>
      <c r="L148" s="45"/>
      <c r="M148" s="45"/>
      <c r="N148" s="45"/>
      <c r="O148" s="45"/>
      <c r="P148" s="45"/>
      <c r="Q148" s="45"/>
      <c r="R148" s="45"/>
      <c r="S148" s="45"/>
      <c r="T148" s="45"/>
      <c r="U148" s="45"/>
      <c r="V148" s="45"/>
      <c r="W148" s="45"/>
      <c r="X148" s="45"/>
      <c r="Y148" s="45"/>
    </row>
    <row r="149" spans="1:25" ht="11.25" customHeight="1">
      <c r="A149" s="47"/>
      <c r="B149" s="45"/>
      <c r="C149" s="48"/>
      <c r="D149" s="48"/>
      <c r="E149" s="45"/>
      <c r="F149" s="45"/>
      <c r="G149" s="45"/>
      <c r="H149" s="45"/>
      <c r="I149" s="45"/>
      <c r="J149" s="45"/>
      <c r="K149" s="45"/>
      <c r="L149" s="45"/>
      <c r="M149" s="45"/>
      <c r="N149" s="45"/>
      <c r="O149" s="45"/>
      <c r="P149" s="45"/>
      <c r="Q149" s="45"/>
      <c r="R149" s="45"/>
      <c r="S149" s="45"/>
      <c r="T149" s="45"/>
      <c r="U149" s="45"/>
      <c r="V149" s="45"/>
      <c r="W149" s="45"/>
      <c r="X149" s="45"/>
      <c r="Y149" s="45"/>
    </row>
    <row r="150" spans="1:25" ht="11.25" customHeight="1">
      <c r="A150" s="47"/>
      <c r="B150" s="45"/>
      <c r="C150" s="48"/>
      <c r="D150" s="48"/>
      <c r="E150" s="45"/>
      <c r="F150" s="45"/>
      <c r="G150" s="45"/>
      <c r="H150" s="45"/>
      <c r="I150" s="45"/>
      <c r="J150" s="45"/>
      <c r="K150" s="45"/>
      <c r="L150" s="45"/>
      <c r="M150" s="45"/>
      <c r="N150" s="45"/>
      <c r="O150" s="45"/>
      <c r="P150" s="45"/>
      <c r="Q150" s="45"/>
      <c r="R150" s="45"/>
      <c r="S150" s="45"/>
      <c r="T150" s="45"/>
      <c r="U150" s="45"/>
      <c r="V150" s="45"/>
      <c r="W150" s="45"/>
      <c r="X150" s="45"/>
      <c r="Y150" s="45"/>
    </row>
    <row r="151" spans="1:25" ht="11.25" customHeight="1">
      <c r="A151" s="47"/>
      <c r="B151" s="45"/>
      <c r="C151" s="48"/>
      <c r="D151" s="48"/>
      <c r="E151" s="45"/>
      <c r="F151" s="45"/>
      <c r="G151" s="45"/>
      <c r="H151" s="45"/>
      <c r="I151" s="45"/>
      <c r="J151" s="45"/>
      <c r="K151" s="45"/>
      <c r="L151" s="45"/>
      <c r="M151" s="45"/>
      <c r="N151" s="45"/>
      <c r="O151" s="45"/>
      <c r="P151" s="45"/>
      <c r="Q151" s="45"/>
      <c r="R151" s="45"/>
      <c r="S151" s="45"/>
      <c r="T151" s="45"/>
      <c r="U151" s="45"/>
      <c r="V151" s="45"/>
      <c r="W151" s="45"/>
      <c r="X151" s="45"/>
      <c r="Y151" s="45"/>
    </row>
    <row r="152" spans="1:25" ht="11.25" customHeight="1">
      <c r="A152" s="47"/>
      <c r="B152" s="45"/>
      <c r="C152" s="48"/>
      <c r="D152" s="48"/>
      <c r="E152" s="45"/>
      <c r="F152" s="45"/>
      <c r="G152" s="45"/>
      <c r="H152" s="45"/>
      <c r="I152" s="45"/>
      <c r="J152" s="45"/>
      <c r="K152" s="45"/>
      <c r="L152" s="45"/>
      <c r="M152" s="45"/>
      <c r="N152" s="45"/>
      <c r="O152" s="45"/>
      <c r="P152" s="45"/>
      <c r="Q152" s="45"/>
      <c r="R152" s="45"/>
      <c r="S152" s="45"/>
      <c r="T152" s="45"/>
      <c r="U152" s="45"/>
      <c r="V152" s="45"/>
      <c r="W152" s="45"/>
      <c r="X152" s="45"/>
      <c r="Y152" s="45"/>
    </row>
    <row r="153" spans="1:25" ht="11.25" customHeight="1">
      <c r="A153" s="47"/>
      <c r="B153" s="45"/>
      <c r="C153" s="48"/>
      <c r="D153" s="48"/>
      <c r="E153" s="45"/>
      <c r="F153" s="45"/>
      <c r="G153" s="45"/>
      <c r="H153" s="45"/>
      <c r="I153" s="45"/>
      <c r="J153" s="45"/>
      <c r="K153" s="45"/>
      <c r="L153" s="45"/>
      <c r="M153" s="45"/>
      <c r="N153" s="45"/>
      <c r="O153" s="45"/>
      <c r="P153" s="45"/>
      <c r="Q153" s="45"/>
      <c r="R153" s="45"/>
      <c r="S153" s="45"/>
      <c r="T153" s="45"/>
      <c r="U153" s="45"/>
      <c r="V153" s="45"/>
      <c r="W153" s="45"/>
      <c r="X153" s="45"/>
      <c r="Y153" s="45"/>
    </row>
    <row r="154" spans="1:25" ht="11.25" customHeight="1">
      <c r="A154" s="47"/>
      <c r="B154" s="45"/>
      <c r="C154" s="48"/>
      <c r="D154" s="48"/>
      <c r="E154" s="45"/>
      <c r="F154" s="45"/>
      <c r="G154" s="45"/>
      <c r="H154" s="45"/>
      <c r="I154" s="45"/>
      <c r="J154" s="45"/>
      <c r="K154" s="45"/>
      <c r="L154" s="45"/>
      <c r="M154" s="45"/>
      <c r="N154" s="45"/>
      <c r="O154" s="45"/>
      <c r="P154" s="45"/>
      <c r="Q154" s="45"/>
      <c r="R154" s="45"/>
      <c r="S154" s="45"/>
      <c r="T154" s="45"/>
      <c r="U154" s="45"/>
      <c r="V154" s="45"/>
      <c r="W154" s="45"/>
      <c r="X154" s="45"/>
      <c r="Y154" s="45"/>
    </row>
    <row r="155" spans="1:25" ht="11.25" customHeight="1">
      <c r="A155" s="47"/>
      <c r="B155" s="45"/>
      <c r="C155" s="48"/>
      <c r="D155" s="48"/>
      <c r="E155" s="45"/>
      <c r="F155" s="45"/>
      <c r="G155" s="45"/>
      <c r="H155" s="45"/>
      <c r="I155" s="45"/>
      <c r="J155" s="45"/>
      <c r="K155" s="45"/>
      <c r="L155" s="45"/>
      <c r="M155" s="45"/>
      <c r="N155" s="45"/>
      <c r="O155" s="45"/>
      <c r="P155" s="45"/>
      <c r="Q155" s="45"/>
      <c r="R155" s="45"/>
      <c r="S155" s="45"/>
      <c r="T155" s="45"/>
      <c r="U155" s="45"/>
      <c r="V155" s="45"/>
      <c r="W155" s="45"/>
      <c r="X155" s="45"/>
      <c r="Y155" s="45"/>
    </row>
    <row r="156" spans="1:25" ht="11.25" customHeight="1">
      <c r="A156" s="47"/>
      <c r="B156" s="45"/>
      <c r="C156" s="48"/>
      <c r="D156" s="48"/>
      <c r="E156" s="45"/>
      <c r="F156" s="45"/>
      <c r="G156" s="45"/>
      <c r="H156" s="45"/>
      <c r="I156" s="45"/>
      <c r="J156" s="45"/>
      <c r="K156" s="45"/>
      <c r="L156" s="45"/>
      <c r="M156" s="45"/>
      <c r="N156" s="45"/>
      <c r="O156" s="45"/>
      <c r="P156" s="45"/>
      <c r="Q156" s="45"/>
      <c r="R156" s="45"/>
      <c r="S156" s="45"/>
      <c r="T156" s="45"/>
      <c r="U156" s="45"/>
      <c r="V156" s="45"/>
      <c r="W156" s="45"/>
      <c r="X156" s="45"/>
      <c r="Y156" s="45"/>
    </row>
    <row r="157" spans="1:25" ht="11.25" customHeight="1">
      <c r="A157" s="47"/>
      <c r="B157" s="45"/>
      <c r="C157" s="48"/>
      <c r="D157" s="48"/>
      <c r="E157" s="45"/>
      <c r="F157" s="45"/>
      <c r="G157" s="45"/>
      <c r="H157" s="45"/>
      <c r="I157" s="45"/>
      <c r="J157" s="45"/>
      <c r="K157" s="45"/>
      <c r="L157" s="45"/>
      <c r="M157" s="45"/>
      <c r="N157" s="45"/>
      <c r="O157" s="45"/>
      <c r="P157" s="45"/>
      <c r="Q157" s="45"/>
      <c r="R157" s="45"/>
      <c r="S157" s="45"/>
      <c r="T157" s="45"/>
      <c r="U157" s="45"/>
      <c r="V157" s="45"/>
      <c r="W157" s="45"/>
      <c r="X157" s="45"/>
      <c r="Y157" s="45"/>
    </row>
    <row r="158" spans="1:25" ht="11.25" customHeight="1">
      <c r="A158" s="47"/>
      <c r="B158" s="45"/>
      <c r="C158" s="48"/>
      <c r="D158" s="48"/>
      <c r="E158" s="45"/>
      <c r="F158" s="45"/>
      <c r="G158" s="45"/>
      <c r="H158" s="45"/>
      <c r="I158" s="45"/>
      <c r="J158" s="45"/>
      <c r="K158" s="45"/>
      <c r="L158" s="45"/>
      <c r="M158" s="45"/>
      <c r="N158" s="45"/>
      <c r="O158" s="45"/>
      <c r="P158" s="45"/>
      <c r="Q158" s="45"/>
      <c r="R158" s="45"/>
      <c r="S158" s="45"/>
      <c r="T158" s="45"/>
      <c r="U158" s="45"/>
      <c r="V158" s="45"/>
      <c r="W158" s="45"/>
      <c r="X158" s="45"/>
      <c r="Y158" s="45"/>
    </row>
    <row r="159" spans="1:25" ht="11.25" customHeight="1">
      <c r="A159" s="47"/>
      <c r="B159" s="45"/>
      <c r="C159" s="48"/>
      <c r="D159" s="48"/>
      <c r="E159" s="45"/>
      <c r="F159" s="45"/>
      <c r="G159" s="45"/>
      <c r="H159" s="45"/>
      <c r="I159" s="45"/>
      <c r="J159" s="45"/>
      <c r="K159" s="45"/>
      <c r="L159" s="45"/>
      <c r="M159" s="45"/>
      <c r="N159" s="45"/>
      <c r="O159" s="45"/>
      <c r="P159" s="45"/>
      <c r="Q159" s="45"/>
      <c r="R159" s="45"/>
      <c r="S159" s="45"/>
      <c r="T159" s="45"/>
      <c r="U159" s="45"/>
      <c r="V159" s="45"/>
      <c r="W159" s="45"/>
      <c r="X159" s="45"/>
      <c r="Y159" s="45"/>
    </row>
    <row r="160" spans="1:25" ht="11.25" customHeight="1">
      <c r="A160" s="47"/>
      <c r="B160" s="45"/>
      <c r="C160" s="48"/>
      <c r="D160" s="48"/>
      <c r="E160" s="45"/>
      <c r="F160" s="45"/>
      <c r="G160" s="45"/>
      <c r="H160" s="45"/>
      <c r="I160" s="45"/>
      <c r="J160" s="45"/>
      <c r="K160" s="45"/>
      <c r="L160" s="45"/>
      <c r="M160" s="45"/>
      <c r="N160" s="45"/>
      <c r="O160" s="45"/>
      <c r="P160" s="45"/>
      <c r="Q160" s="45"/>
      <c r="R160" s="45"/>
      <c r="S160" s="45"/>
      <c r="T160" s="45"/>
      <c r="U160" s="45"/>
      <c r="V160" s="45"/>
      <c r="W160" s="45"/>
      <c r="X160" s="45"/>
      <c r="Y160" s="45"/>
    </row>
    <row r="161" spans="1:25" ht="11.25" customHeight="1">
      <c r="A161" s="47"/>
      <c r="B161" s="45"/>
      <c r="C161" s="48"/>
      <c r="D161" s="48"/>
      <c r="E161" s="45"/>
      <c r="F161" s="45"/>
      <c r="G161" s="45"/>
      <c r="H161" s="45"/>
      <c r="I161" s="45"/>
      <c r="J161" s="45"/>
      <c r="K161" s="45"/>
      <c r="L161" s="45"/>
      <c r="M161" s="45"/>
      <c r="N161" s="45"/>
      <c r="O161" s="45"/>
      <c r="P161" s="45"/>
      <c r="Q161" s="45"/>
      <c r="R161" s="45"/>
      <c r="S161" s="45"/>
      <c r="T161" s="45"/>
      <c r="U161" s="45"/>
      <c r="V161" s="45"/>
      <c r="W161" s="45"/>
      <c r="X161" s="45"/>
      <c r="Y161" s="45"/>
    </row>
    <row r="162" spans="1:25" ht="11.25" customHeight="1">
      <c r="A162" s="47"/>
      <c r="B162" s="45"/>
      <c r="C162" s="48"/>
      <c r="D162" s="48"/>
      <c r="E162" s="45"/>
      <c r="F162" s="45"/>
      <c r="G162" s="45"/>
      <c r="H162" s="45"/>
      <c r="I162" s="45"/>
      <c r="J162" s="45"/>
      <c r="K162" s="45"/>
      <c r="L162" s="45"/>
      <c r="M162" s="45"/>
      <c r="N162" s="45"/>
      <c r="O162" s="45"/>
      <c r="P162" s="45"/>
      <c r="Q162" s="45"/>
      <c r="R162" s="45"/>
      <c r="S162" s="45"/>
      <c r="T162" s="45"/>
      <c r="U162" s="45"/>
      <c r="V162" s="45"/>
      <c r="W162" s="45"/>
      <c r="X162" s="45"/>
      <c r="Y162" s="45"/>
    </row>
    <row r="163" spans="1:25" ht="11.25" customHeight="1">
      <c r="A163" s="47"/>
      <c r="B163" s="45"/>
      <c r="C163" s="48"/>
      <c r="D163" s="48"/>
      <c r="E163" s="45"/>
      <c r="F163" s="45"/>
      <c r="G163" s="45"/>
      <c r="H163" s="45"/>
      <c r="I163" s="45"/>
      <c r="J163" s="45"/>
      <c r="K163" s="45"/>
      <c r="L163" s="45"/>
      <c r="M163" s="45"/>
      <c r="N163" s="45"/>
      <c r="O163" s="45"/>
      <c r="P163" s="45"/>
      <c r="Q163" s="45"/>
      <c r="R163" s="45"/>
      <c r="S163" s="45"/>
      <c r="T163" s="45"/>
      <c r="U163" s="45"/>
      <c r="V163" s="45"/>
      <c r="W163" s="45"/>
      <c r="X163" s="45"/>
      <c r="Y163" s="45"/>
    </row>
    <row r="164" spans="1:25" ht="11.25" customHeight="1">
      <c r="A164" s="47"/>
      <c r="B164" s="45"/>
      <c r="C164" s="48"/>
      <c r="D164" s="48"/>
      <c r="E164" s="45"/>
      <c r="F164" s="45"/>
      <c r="G164" s="45"/>
      <c r="H164" s="45"/>
      <c r="I164" s="45"/>
      <c r="J164" s="45"/>
      <c r="K164" s="45"/>
      <c r="L164" s="45"/>
      <c r="M164" s="45"/>
      <c r="N164" s="45"/>
      <c r="O164" s="45"/>
      <c r="P164" s="45"/>
      <c r="Q164" s="45"/>
      <c r="R164" s="45"/>
      <c r="S164" s="45"/>
      <c r="T164" s="45"/>
      <c r="U164" s="45"/>
      <c r="V164" s="45"/>
      <c r="W164" s="45"/>
      <c r="X164" s="45"/>
      <c r="Y164" s="45"/>
    </row>
    <row r="165" spans="1:25" ht="11.25" customHeight="1">
      <c r="A165" s="47"/>
      <c r="B165" s="45"/>
      <c r="C165" s="48"/>
      <c r="D165" s="48"/>
      <c r="E165" s="45"/>
      <c r="F165" s="45"/>
      <c r="G165" s="45"/>
      <c r="H165" s="45"/>
      <c r="I165" s="45"/>
      <c r="J165" s="45"/>
      <c r="K165" s="45"/>
      <c r="L165" s="45"/>
      <c r="M165" s="45"/>
      <c r="N165" s="45"/>
      <c r="O165" s="45"/>
      <c r="P165" s="45"/>
      <c r="Q165" s="45"/>
      <c r="R165" s="45"/>
      <c r="S165" s="45"/>
      <c r="T165" s="45"/>
      <c r="U165" s="45"/>
      <c r="V165" s="45"/>
      <c r="W165" s="45"/>
      <c r="X165" s="45"/>
      <c r="Y165" s="45"/>
    </row>
    <row r="166" spans="1:25" ht="11.25" customHeight="1">
      <c r="A166" s="47"/>
      <c r="B166" s="45"/>
      <c r="C166" s="48"/>
      <c r="D166" s="48"/>
      <c r="E166" s="45"/>
      <c r="F166" s="45"/>
      <c r="G166" s="45"/>
      <c r="H166" s="45"/>
      <c r="I166" s="45"/>
      <c r="J166" s="45"/>
      <c r="K166" s="45"/>
      <c r="L166" s="45"/>
      <c r="M166" s="45"/>
      <c r="N166" s="45"/>
      <c r="O166" s="45"/>
      <c r="P166" s="45"/>
      <c r="Q166" s="45"/>
      <c r="R166" s="45"/>
      <c r="S166" s="45"/>
      <c r="T166" s="45"/>
      <c r="U166" s="45"/>
      <c r="V166" s="45"/>
      <c r="W166" s="45"/>
      <c r="X166" s="45"/>
      <c r="Y166" s="45"/>
    </row>
    <row r="167" spans="1:25" ht="11.25" customHeight="1">
      <c r="A167" s="47"/>
      <c r="B167" s="45"/>
      <c r="C167" s="48"/>
      <c r="D167" s="48"/>
      <c r="E167" s="45"/>
      <c r="F167" s="45"/>
      <c r="G167" s="45"/>
      <c r="H167" s="45"/>
      <c r="I167" s="45"/>
      <c r="J167" s="45"/>
      <c r="K167" s="45"/>
      <c r="L167" s="45"/>
      <c r="M167" s="45"/>
      <c r="N167" s="45"/>
      <c r="O167" s="45"/>
      <c r="P167" s="45"/>
      <c r="Q167" s="45"/>
      <c r="R167" s="45"/>
      <c r="S167" s="45"/>
      <c r="T167" s="45"/>
      <c r="U167" s="45"/>
      <c r="V167" s="45"/>
      <c r="W167" s="45"/>
      <c r="X167" s="45"/>
      <c r="Y167" s="45"/>
    </row>
    <row r="168" spans="1:25" ht="11.25" customHeight="1">
      <c r="A168" s="47"/>
      <c r="B168" s="45"/>
      <c r="C168" s="48"/>
      <c r="D168" s="48"/>
      <c r="E168" s="45"/>
      <c r="F168" s="45"/>
      <c r="G168" s="45"/>
      <c r="H168" s="45"/>
      <c r="I168" s="45"/>
      <c r="J168" s="45"/>
      <c r="K168" s="45"/>
      <c r="L168" s="45"/>
      <c r="M168" s="45"/>
      <c r="N168" s="45"/>
      <c r="O168" s="45"/>
      <c r="P168" s="45"/>
      <c r="Q168" s="45"/>
      <c r="R168" s="45"/>
      <c r="S168" s="45"/>
      <c r="T168" s="45"/>
      <c r="U168" s="45"/>
      <c r="V168" s="45"/>
      <c r="W168" s="45"/>
      <c r="X168" s="45"/>
      <c r="Y168" s="45"/>
    </row>
    <row r="169" spans="1:25" ht="11.25" customHeight="1">
      <c r="A169" s="47"/>
      <c r="B169" s="45"/>
      <c r="C169" s="48"/>
      <c r="D169" s="48"/>
      <c r="E169" s="45"/>
      <c r="F169" s="45"/>
      <c r="G169" s="45"/>
      <c r="H169" s="45"/>
      <c r="I169" s="45"/>
      <c r="J169" s="45"/>
      <c r="K169" s="45"/>
      <c r="L169" s="45"/>
      <c r="M169" s="45"/>
      <c r="N169" s="45"/>
      <c r="O169" s="45"/>
      <c r="P169" s="45"/>
      <c r="Q169" s="45"/>
      <c r="R169" s="45"/>
      <c r="S169" s="45"/>
      <c r="T169" s="45"/>
      <c r="U169" s="45"/>
      <c r="V169" s="45"/>
      <c r="W169" s="45"/>
      <c r="X169" s="45"/>
      <c r="Y169" s="45"/>
    </row>
    <row r="170" spans="1:25" ht="11.25" customHeight="1">
      <c r="A170" s="47"/>
      <c r="B170" s="45"/>
      <c r="C170" s="48"/>
      <c r="D170" s="48"/>
      <c r="E170" s="45"/>
      <c r="F170" s="45"/>
      <c r="G170" s="45"/>
      <c r="H170" s="45"/>
      <c r="I170" s="45"/>
      <c r="J170" s="45"/>
      <c r="K170" s="45"/>
      <c r="L170" s="45"/>
      <c r="M170" s="45"/>
      <c r="N170" s="45"/>
      <c r="O170" s="45"/>
      <c r="P170" s="45"/>
      <c r="Q170" s="45"/>
      <c r="R170" s="45"/>
      <c r="S170" s="45"/>
      <c r="T170" s="45"/>
      <c r="U170" s="45"/>
      <c r="V170" s="45"/>
      <c r="W170" s="45"/>
      <c r="X170" s="45"/>
      <c r="Y170" s="45"/>
    </row>
    <row r="171" spans="1:25" ht="11.25" customHeight="1">
      <c r="A171" s="47"/>
      <c r="B171" s="45"/>
      <c r="C171" s="48"/>
      <c r="D171" s="48"/>
      <c r="E171" s="45"/>
      <c r="F171" s="45"/>
      <c r="G171" s="45"/>
      <c r="H171" s="45"/>
      <c r="I171" s="45"/>
      <c r="J171" s="45"/>
      <c r="K171" s="45"/>
      <c r="L171" s="45"/>
      <c r="M171" s="45"/>
      <c r="N171" s="45"/>
      <c r="O171" s="45"/>
      <c r="P171" s="45"/>
      <c r="Q171" s="45"/>
      <c r="R171" s="45"/>
      <c r="S171" s="45"/>
      <c r="T171" s="45"/>
      <c r="U171" s="45"/>
      <c r="V171" s="45"/>
      <c r="W171" s="45"/>
      <c r="X171" s="45"/>
      <c r="Y171" s="45"/>
    </row>
    <row r="172" spans="1:25" ht="11.25" customHeight="1">
      <c r="A172" s="47"/>
      <c r="B172" s="45"/>
      <c r="C172" s="48"/>
      <c r="D172" s="48"/>
      <c r="E172" s="45"/>
      <c r="F172" s="45"/>
      <c r="G172" s="45"/>
      <c r="H172" s="45"/>
      <c r="I172" s="45"/>
      <c r="J172" s="45"/>
      <c r="K172" s="45"/>
      <c r="L172" s="45"/>
      <c r="M172" s="45"/>
      <c r="N172" s="45"/>
      <c r="O172" s="45"/>
      <c r="P172" s="45"/>
      <c r="Q172" s="45"/>
      <c r="R172" s="45"/>
      <c r="S172" s="45"/>
      <c r="T172" s="45"/>
      <c r="U172" s="45"/>
      <c r="V172" s="45"/>
      <c r="W172" s="45"/>
      <c r="X172" s="45"/>
      <c r="Y172" s="45"/>
    </row>
    <row r="173" spans="1:25" ht="11.25" customHeight="1">
      <c r="A173" s="47"/>
      <c r="B173" s="45"/>
      <c r="C173" s="48"/>
      <c r="D173" s="48"/>
      <c r="E173" s="45"/>
      <c r="F173" s="45"/>
      <c r="G173" s="45"/>
      <c r="H173" s="45"/>
      <c r="I173" s="45"/>
      <c r="J173" s="45"/>
      <c r="K173" s="45"/>
      <c r="L173" s="45"/>
      <c r="M173" s="45"/>
      <c r="N173" s="45"/>
      <c r="O173" s="45"/>
      <c r="P173" s="45"/>
      <c r="Q173" s="45"/>
      <c r="R173" s="45"/>
      <c r="S173" s="45"/>
      <c r="T173" s="45"/>
      <c r="U173" s="45"/>
      <c r="V173" s="45"/>
      <c r="W173" s="45"/>
      <c r="X173" s="45"/>
      <c r="Y173" s="45"/>
    </row>
    <row r="174" spans="1:25" ht="11.25" customHeight="1">
      <c r="A174" s="47"/>
      <c r="B174" s="45"/>
      <c r="C174" s="48"/>
      <c r="D174" s="48"/>
      <c r="E174" s="45"/>
      <c r="F174" s="45"/>
      <c r="G174" s="45"/>
      <c r="H174" s="45"/>
      <c r="I174" s="45"/>
      <c r="J174" s="45"/>
      <c r="K174" s="45"/>
      <c r="L174" s="45"/>
      <c r="M174" s="45"/>
      <c r="N174" s="45"/>
      <c r="O174" s="45"/>
      <c r="P174" s="45"/>
      <c r="Q174" s="45"/>
      <c r="R174" s="45"/>
      <c r="S174" s="45"/>
      <c r="T174" s="45"/>
      <c r="U174" s="45"/>
      <c r="V174" s="45"/>
      <c r="W174" s="45"/>
      <c r="X174" s="45"/>
      <c r="Y174" s="45"/>
    </row>
    <row r="175" spans="1:25" ht="11.25" customHeight="1">
      <c r="A175" s="47"/>
      <c r="B175" s="45"/>
      <c r="C175" s="48"/>
      <c r="D175" s="48"/>
      <c r="E175" s="45"/>
      <c r="F175" s="45"/>
      <c r="G175" s="45"/>
      <c r="H175" s="45"/>
      <c r="I175" s="45"/>
      <c r="J175" s="45"/>
      <c r="K175" s="45"/>
      <c r="L175" s="45"/>
      <c r="M175" s="45"/>
      <c r="N175" s="45"/>
      <c r="O175" s="45"/>
      <c r="P175" s="45"/>
      <c r="Q175" s="45"/>
      <c r="R175" s="45"/>
      <c r="S175" s="45"/>
      <c r="T175" s="45"/>
      <c r="U175" s="45"/>
      <c r="V175" s="45"/>
      <c r="W175" s="45"/>
      <c r="X175" s="45"/>
      <c r="Y175" s="45"/>
    </row>
    <row r="176" spans="1:25" ht="11.25" customHeight="1">
      <c r="A176" s="47"/>
      <c r="B176" s="45"/>
      <c r="C176" s="48"/>
      <c r="D176" s="48"/>
      <c r="E176" s="45"/>
      <c r="F176" s="45"/>
      <c r="G176" s="45"/>
      <c r="H176" s="45"/>
      <c r="I176" s="45"/>
      <c r="J176" s="45"/>
      <c r="K176" s="45"/>
      <c r="L176" s="45"/>
      <c r="M176" s="45"/>
      <c r="N176" s="45"/>
      <c r="O176" s="45"/>
      <c r="P176" s="45"/>
      <c r="Q176" s="45"/>
      <c r="R176" s="45"/>
      <c r="S176" s="45"/>
      <c r="T176" s="45"/>
      <c r="U176" s="45"/>
      <c r="V176" s="45"/>
      <c r="W176" s="45"/>
      <c r="X176" s="45"/>
      <c r="Y176" s="45"/>
    </row>
    <row r="177" spans="1:25" ht="11.25" customHeight="1">
      <c r="A177" s="47"/>
      <c r="B177" s="45"/>
      <c r="C177" s="48"/>
      <c r="D177" s="48"/>
      <c r="E177" s="45"/>
      <c r="F177" s="45"/>
      <c r="G177" s="45"/>
      <c r="H177" s="45"/>
      <c r="I177" s="45"/>
      <c r="J177" s="45"/>
      <c r="K177" s="45"/>
      <c r="L177" s="45"/>
      <c r="M177" s="45"/>
      <c r="N177" s="45"/>
      <c r="O177" s="45"/>
      <c r="P177" s="45"/>
      <c r="Q177" s="45"/>
      <c r="R177" s="45"/>
      <c r="S177" s="45"/>
      <c r="T177" s="45"/>
      <c r="U177" s="45"/>
      <c r="V177" s="45"/>
      <c r="W177" s="45"/>
      <c r="X177" s="45"/>
      <c r="Y177" s="45"/>
    </row>
    <row r="178" spans="1:25" ht="11.25" customHeight="1">
      <c r="A178" s="47"/>
      <c r="B178" s="45"/>
      <c r="C178" s="48"/>
      <c r="D178" s="48"/>
      <c r="E178" s="45"/>
      <c r="F178" s="45"/>
      <c r="G178" s="45"/>
      <c r="H178" s="45"/>
      <c r="I178" s="45"/>
      <c r="J178" s="45"/>
      <c r="K178" s="45"/>
      <c r="L178" s="45"/>
      <c r="M178" s="45"/>
      <c r="N178" s="45"/>
      <c r="O178" s="45"/>
      <c r="P178" s="45"/>
      <c r="Q178" s="45"/>
      <c r="R178" s="45"/>
      <c r="S178" s="45"/>
      <c r="T178" s="45"/>
      <c r="U178" s="45"/>
      <c r="V178" s="45"/>
      <c r="W178" s="45"/>
      <c r="X178" s="45"/>
      <c r="Y178" s="45"/>
    </row>
    <row r="179" spans="1:25" ht="11.25" customHeight="1">
      <c r="A179" s="47"/>
      <c r="B179" s="45"/>
      <c r="C179" s="48"/>
      <c r="D179" s="48"/>
      <c r="E179" s="45"/>
      <c r="F179" s="45"/>
      <c r="G179" s="45"/>
      <c r="H179" s="45"/>
      <c r="I179" s="45"/>
      <c r="J179" s="45"/>
      <c r="K179" s="45"/>
      <c r="L179" s="45"/>
      <c r="M179" s="45"/>
      <c r="N179" s="45"/>
      <c r="O179" s="45"/>
      <c r="P179" s="45"/>
      <c r="Q179" s="45"/>
      <c r="R179" s="45"/>
      <c r="S179" s="45"/>
      <c r="T179" s="45"/>
      <c r="U179" s="45"/>
      <c r="V179" s="45"/>
      <c r="W179" s="45"/>
      <c r="X179" s="45"/>
      <c r="Y179" s="45"/>
    </row>
    <row r="180" spans="1:25" ht="11.25" customHeight="1">
      <c r="A180" s="47"/>
      <c r="B180" s="45"/>
      <c r="C180" s="48"/>
      <c r="D180" s="48"/>
      <c r="E180" s="45"/>
      <c r="F180" s="45"/>
      <c r="G180" s="45"/>
      <c r="H180" s="45"/>
      <c r="I180" s="45"/>
      <c r="J180" s="45"/>
      <c r="K180" s="45"/>
      <c r="L180" s="45"/>
      <c r="M180" s="45"/>
      <c r="N180" s="45"/>
      <c r="O180" s="45"/>
      <c r="P180" s="45"/>
      <c r="Q180" s="45"/>
      <c r="R180" s="45"/>
      <c r="S180" s="45"/>
      <c r="T180" s="45"/>
      <c r="U180" s="45"/>
      <c r="V180" s="45"/>
      <c r="W180" s="45"/>
      <c r="X180" s="45"/>
      <c r="Y180" s="45"/>
    </row>
    <row r="181" spans="1:25" ht="11.25" customHeight="1">
      <c r="A181" s="47"/>
      <c r="B181" s="45"/>
      <c r="C181" s="48"/>
      <c r="D181" s="48"/>
      <c r="E181" s="45"/>
      <c r="F181" s="45"/>
      <c r="G181" s="45"/>
      <c r="H181" s="45"/>
      <c r="I181" s="45"/>
      <c r="J181" s="45"/>
      <c r="K181" s="45"/>
      <c r="L181" s="45"/>
      <c r="M181" s="45"/>
      <c r="N181" s="45"/>
      <c r="O181" s="45"/>
      <c r="P181" s="45"/>
      <c r="Q181" s="45"/>
      <c r="R181" s="45"/>
      <c r="S181" s="45"/>
      <c r="T181" s="45"/>
      <c r="U181" s="45"/>
      <c r="V181" s="45"/>
      <c r="W181" s="45"/>
      <c r="X181" s="45"/>
      <c r="Y181" s="45"/>
    </row>
    <row r="182" spans="1:25" ht="11.25" customHeight="1">
      <c r="A182" s="47"/>
      <c r="B182" s="45"/>
      <c r="C182" s="48"/>
      <c r="D182" s="48"/>
      <c r="E182" s="45"/>
      <c r="F182" s="45"/>
      <c r="G182" s="45"/>
      <c r="H182" s="45"/>
      <c r="I182" s="45"/>
      <c r="J182" s="45"/>
      <c r="K182" s="45"/>
      <c r="L182" s="45"/>
      <c r="M182" s="45"/>
      <c r="N182" s="45"/>
      <c r="O182" s="45"/>
      <c r="P182" s="45"/>
      <c r="Q182" s="45"/>
      <c r="R182" s="45"/>
      <c r="S182" s="45"/>
      <c r="T182" s="45"/>
      <c r="U182" s="45"/>
      <c r="V182" s="45"/>
      <c r="W182" s="45"/>
      <c r="X182" s="45"/>
      <c r="Y182" s="45"/>
    </row>
    <row r="183" spans="1:25" ht="11.25" customHeight="1">
      <c r="A183" s="47"/>
      <c r="B183" s="45"/>
      <c r="C183" s="48"/>
      <c r="D183" s="48"/>
      <c r="E183" s="45"/>
      <c r="F183" s="45"/>
      <c r="G183" s="45"/>
      <c r="H183" s="45"/>
      <c r="I183" s="45"/>
      <c r="J183" s="45"/>
      <c r="K183" s="45"/>
      <c r="L183" s="45"/>
      <c r="M183" s="45"/>
      <c r="N183" s="45"/>
      <c r="O183" s="45"/>
      <c r="P183" s="45"/>
      <c r="Q183" s="45"/>
      <c r="R183" s="45"/>
      <c r="S183" s="45"/>
      <c r="T183" s="45"/>
      <c r="U183" s="45"/>
      <c r="V183" s="45"/>
      <c r="W183" s="45"/>
      <c r="X183" s="45"/>
      <c r="Y183" s="45"/>
    </row>
    <row r="184" spans="1:25" ht="11.25" customHeight="1">
      <c r="A184" s="47"/>
      <c r="B184" s="45"/>
      <c r="C184" s="48"/>
      <c r="D184" s="48"/>
      <c r="E184" s="45"/>
      <c r="F184" s="45"/>
      <c r="G184" s="45"/>
      <c r="H184" s="45"/>
      <c r="I184" s="45"/>
      <c r="J184" s="45"/>
      <c r="K184" s="45"/>
      <c r="L184" s="45"/>
      <c r="M184" s="45"/>
      <c r="N184" s="45"/>
      <c r="O184" s="45"/>
      <c r="P184" s="45"/>
      <c r="Q184" s="45"/>
      <c r="R184" s="45"/>
      <c r="S184" s="45"/>
      <c r="T184" s="45"/>
      <c r="U184" s="45"/>
      <c r="V184" s="45"/>
      <c r="W184" s="45"/>
      <c r="X184" s="45"/>
      <c r="Y184" s="45"/>
    </row>
    <row r="185" spans="1:25" ht="11.25" customHeight="1">
      <c r="A185" s="47"/>
      <c r="B185" s="45"/>
      <c r="C185" s="48"/>
      <c r="D185" s="48"/>
      <c r="E185" s="45"/>
      <c r="F185" s="45"/>
      <c r="G185" s="45"/>
      <c r="H185" s="45"/>
      <c r="I185" s="45"/>
      <c r="J185" s="45"/>
      <c r="K185" s="45"/>
      <c r="L185" s="45"/>
      <c r="M185" s="45"/>
      <c r="N185" s="45"/>
      <c r="O185" s="45"/>
      <c r="P185" s="45"/>
      <c r="Q185" s="45"/>
      <c r="R185" s="45"/>
      <c r="S185" s="45"/>
      <c r="T185" s="45"/>
      <c r="U185" s="45"/>
      <c r="V185" s="45"/>
      <c r="W185" s="45"/>
      <c r="X185" s="45"/>
      <c r="Y185" s="45"/>
    </row>
    <row r="186" spans="1:25" ht="11.25" customHeight="1">
      <c r="A186" s="47"/>
      <c r="B186" s="45"/>
      <c r="C186" s="48"/>
      <c r="D186" s="48"/>
      <c r="E186" s="45"/>
      <c r="F186" s="45"/>
      <c r="G186" s="45"/>
      <c r="H186" s="45"/>
      <c r="I186" s="45"/>
      <c r="J186" s="45"/>
      <c r="K186" s="45"/>
      <c r="L186" s="45"/>
      <c r="M186" s="45"/>
      <c r="N186" s="45"/>
      <c r="O186" s="45"/>
      <c r="P186" s="45"/>
      <c r="Q186" s="45"/>
      <c r="R186" s="45"/>
      <c r="S186" s="45"/>
      <c r="T186" s="45"/>
      <c r="U186" s="45"/>
      <c r="V186" s="45"/>
      <c r="W186" s="45"/>
      <c r="X186" s="45"/>
      <c r="Y186" s="45"/>
    </row>
    <row r="187" spans="1:25" ht="11.25" customHeight="1">
      <c r="A187" s="47"/>
      <c r="B187" s="45"/>
      <c r="C187" s="48"/>
      <c r="D187" s="48"/>
      <c r="E187" s="45"/>
      <c r="F187" s="45"/>
      <c r="G187" s="45"/>
      <c r="H187" s="45"/>
      <c r="I187" s="45"/>
      <c r="J187" s="45"/>
      <c r="K187" s="45"/>
      <c r="L187" s="45"/>
      <c r="M187" s="45"/>
      <c r="N187" s="45"/>
      <c r="O187" s="45"/>
      <c r="P187" s="45"/>
      <c r="Q187" s="45"/>
      <c r="R187" s="45"/>
      <c r="S187" s="45"/>
      <c r="T187" s="45"/>
      <c r="U187" s="45"/>
      <c r="V187" s="45"/>
      <c r="W187" s="45"/>
      <c r="X187" s="45"/>
      <c r="Y187" s="45"/>
    </row>
    <row r="188" spans="1:25" ht="11.25" customHeight="1">
      <c r="A188" s="47"/>
      <c r="B188" s="45"/>
      <c r="C188" s="48"/>
      <c r="D188" s="48"/>
      <c r="E188" s="45"/>
      <c r="F188" s="45"/>
      <c r="G188" s="45"/>
      <c r="H188" s="45"/>
      <c r="I188" s="45"/>
      <c r="J188" s="45"/>
      <c r="K188" s="45"/>
      <c r="L188" s="45"/>
      <c r="M188" s="45"/>
      <c r="N188" s="45"/>
      <c r="O188" s="45"/>
      <c r="P188" s="45"/>
      <c r="Q188" s="45"/>
      <c r="R188" s="45"/>
      <c r="S188" s="45"/>
      <c r="T188" s="45"/>
      <c r="U188" s="45"/>
      <c r="V188" s="45"/>
      <c r="W188" s="45"/>
      <c r="X188" s="45"/>
      <c r="Y188" s="45"/>
    </row>
    <row r="189" spans="1:25" ht="11.25" customHeight="1">
      <c r="A189" s="47"/>
      <c r="B189" s="45"/>
      <c r="C189" s="48"/>
      <c r="D189" s="48"/>
      <c r="E189" s="45"/>
      <c r="F189" s="45"/>
      <c r="G189" s="45"/>
      <c r="H189" s="45"/>
      <c r="I189" s="45"/>
      <c r="J189" s="45"/>
      <c r="K189" s="45"/>
      <c r="L189" s="45"/>
      <c r="M189" s="45"/>
      <c r="N189" s="45"/>
      <c r="O189" s="45"/>
      <c r="P189" s="45"/>
      <c r="Q189" s="45"/>
      <c r="R189" s="45"/>
      <c r="S189" s="45"/>
      <c r="T189" s="45"/>
      <c r="U189" s="45"/>
      <c r="V189" s="45"/>
      <c r="W189" s="45"/>
      <c r="X189" s="45"/>
      <c r="Y189" s="45"/>
    </row>
    <row r="190" spans="1:25" ht="11.25" customHeight="1">
      <c r="A190" s="47"/>
      <c r="B190" s="45"/>
      <c r="C190" s="48"/>
      <c r="D190" s="48"/>
      <c r="E190" s="45"/>
      <c r="F190" s="45"/>
      <c r="G190" s="45"/>
      <c r="H190" s="45"/>
      <c r="I190" s="45"/>
      <c r="J190" s="45"/>
      <c r="K190" s="45"/>
      <c r="L190" s="45"/>
      <c r="M190" s="45"/>
      <c r="N190" s="45"/>
      <c r="O190" s="45"/>
      <c r="P190" s="45"/>
      <c r="Q190" s="45"/>
      <c r="R190" s="45"/>
      <c r="S190" s="45"/>
      <c r="T190" s="45"/>
      <c r="U190" s="45"/>
      <c r="V190" s="45"/>
      <c r="W190" s="45"/>
      <c r="X190" s="45"/>
      <c r="Y190" s="45"/>
    </row>
    <row r="191" spans="1:25" ht="11.25" customHeight="1">
      <c r="A191" s="47"/>
      <c r="B191" s="45"/>
      <c r="C191" s="48"/>
      <c r="D191" s="48"/>
      <c r="E191" s="45"/>
      <c r="F191" s="45"/>
      <c r="G191" s="45"/>
      <c r="H191" s="45"/>
      <c r="I191" s="45"/>
      <c r="J191" s="45"/>
      <c r="K191" s="45"/>
      <c r="L191" s="45"/>
      <c r="M191" s="45"/>
      <c r="N191" s="45"/>
      <c r="O191" s="45"/>
      <c r="P191" s="45"/>
      <c r="Q191" s="45"/>
      <c r="R191" s="45"/>
      <c r="S191" s="45"/>
      <c r="T191" s="45"/>
      <c r="U191" s="45"/>
      <c r="V191" s="45"/>
      <c r="W191" s="45"/>
      <c r="X191" s="45"/>
      <c r="Y191" s="45"/>
    </row>
    <row r="192" spans="1:25" ht="11.25" customHeight="1">
      <c r="A192" s="47"/>
      <c r="B192" s="45"/>
      <c r="C192" s="48"/>
      <c r="D192" s="48"/>
      <c r="E192" s="45"/>
      <c r="F192" s="45"/>
      <c r="G192" s="45"/>
      <c r="H192" s="45"/>
      <c r="I192" s="45"/>
      <c r="J192" s="45"/>
      <c r="K192" s="45"/>
      <c r="L192" s="45"/>
      <c r="M192" s="45"/>
      <c r="N192" s="45"/>
      <c r="O192" s="45"/>
      <c r="P192" s="45"/>
      <c r="Q192" s="45"/>
      <c r="R192" s="45"/>
      <c r="S192" s="45"/>
      <c r="T192" s="45"/>
      <c r="U192" s="45"/>
      <c r="V192" s="45"/>
      <c r="W192" s="45"/>
      <c r="X192" s="45"/>
      <c r="Y192" s="45"/>
    </row>
    <row r="193" spans="1:25" ht="11.25" customHeight="1">
      <c r="A193" s="47"/>
      <c r="B193" s="45"/>
      <c r="C193" s="48"/>
      <c r="D193" s="48"/>
      <c r="E193" s="45"/>
      <c r="F193" s="45"/>
      <c r="G193" s="45"/>
      <c r="H193" s="45"/>
      <c r="I193" s="45"/>
      <c r="J193" s="45"/>
      <c r="K193" s="45"/>
      <c r="L193" s="45"/>
      <c r="M193" s="45"/>
      <c r="N193" s="45"/>
      <c r="O193" s="45"/>
      <c r="P193" s="45"/>
      <c r="Q193" s="45"/>
      <c r="R193" s="45"/>
      <c r="S193" s="45"/>
      <c r="T193" s="45"/>
      <c r="U193" s="45"/>
      <c r="V193" s="45"/>
      <c r="W193" s="45"/>
      <c r="X193" s="45"/>
      <c r="Y193" s="45"/>
    </row>
    <row r="194" spans="1:25" ht="11.25" customHeight="1">
      <c r="A194" s="47"/>
      <c r="B194" s="45"/>
      <c r="C194" s="48"/>
      <c r="D194" s="48"/>
      <c r="E194" s="45"/>
      <c r="F194" s="45"/>
      <c r="G194" s="45"/>
      <c r="H194" s="45"/>
      <c r="I194" s="45"/>
      <c r="J194" s="45"/>
      <c r="K194" s="45"/>
      <c r="L194" s="45"/>
      <c r="M194" s="45"/>
      <c r="N194" s="45"/>
      <c r="O194" s="45"/>
      <c r="P194" s="45"/>
      <c r="Q194" s="45"/>
      <c r="R194" s="45"/>
      <c r="S194" s="45"/>
      <c r="T194" s="45"/>
      <c r="U194" s="45"/>
      <c r="V194" s="45"/>
      <c r="W194" s="45"/>
      <c r="X194" s="45"/>
      <c r="Y194" s="45"/>
    </row>
    <row r="195" spans="1:25" ht="11.25" customHeight="1">
      <c r="A195" s="47"/>
      <c r="B195" s="45"/>
      <c r="C195" s="48"/>
      <c r="D195" s="48"/>
      <c r="E195" s="45"/>
      <c r="F195" s="45"/>
      <c r="G195" s="45"/>
      <c r="H195" s="45"/>
      <c r="I195" s="45"/>
      <c r="J195" s="45"/>
      <c r="K195" s="45"/>
      <c r="L195" s="45"/>
      <c r="M195" s="45"/>
      <c r="N195" s="45"/>
      <c r="O195" s="45"/>
      <c r="P195" s="45"/>
      <c r="Q195" s="45"/>
      <c r="R195" s="45"/>
      <c r="S195" s="45"/>
      <c r="T195" s="45"/>
      <c r="U195" s="45"/>
      <c r="V195" s="45"/>
      <c r="W195" s="45"/>
      <c r="X195" s="45"/>
      <c r="Y195" s="45"/>
    </row>
    <row r="196" spans="1:25" ht="11.25" customHeight="1">
      <c r="A196" s="47"/>
      <c r="B196" s="45"/>
      <c r="C196" s="48"/>
      <c r="D196" s="48"/>
      <c r="E196" s="45"/>
      <c r="F196" s="45"/>
      <c r="G196" s="45"/>
      <c r="H196" s="45"/>
      <c r="I196" s="45"/>
      <c r="J196" s="45"/>
      <c r="K196" s="45"/>
      <c r="L196" s="45"/>
      <c r="M196" s="45"/>
      <c r="N196" s="45"/>
      <c r="O196" s="45"/>
      <c r="P196" s="45"/>
      <c r="Q196" s="45"/>
      <c r="R196" s="45"/>
      <c r="S196" s="45"/>
      <c r="T196" s="45"/>
      <c r="U196" s="45"/>
      <c r="V196" s="45"/>
      <c r="W196" s="45"/>
      <c r="X196" s="45"/>
      <c r="Y196" s="45"/>
    </row>
    <row r="197" spans="1:25" ht="11.25" customHeight="1">
      <c r="A197" s="47"/>
      <c r="B197" s="45"/>
      <c r="C197" s="48"/>
      <c r="D197" s="48"/>
      <c r="E197" s="45"/>
      <c r="F197" s="45"/>
      <c r="G197" s="45"/>
      <c r="H197" s="45"/>
      <c r="I197" s="45"/>
      <c r="J197" s="45"/>
      <c r="K197" s="45"/>
      <c r="L197" s="45"/>
      <c r="M197" s="45"/>
      <c r="N197" s="45"/>
      <c r="O197" s="45"/>
      <c r="P197" s="45"/>
      <c r="Q197" s="45"/>
      <c r="R197" s="45"/>
      <c r="S197" s="45"/>
      <c r="T197" s="45"/>
      <c r="U197" s="45"/>
      <c r="V197" s="45"/>
      <c r="W197" s="45"/>
      <c r="X197" s="45"/>
      <c r="Y197" s="45"/>
    </row>
    <row r="198" spans="1:25" ht="11.25" customHeight="1">
      <c r="A198" s="47"/>
      <c r="B198" s="45"/>
      <c r="C198" s="48"/>
      <c r="D198" s="48"/>
      <c r="E198" s="45"/>
      <c r="F198" s="45"/>
      <c r="G198" s="45"/>
      <c r="H198" s="45"/>
      <c r="I198" s="45"/>
      <c r="J198" s="45"/>
      <c r="K198" s="45"/>
      <c r="L198" s="45"/>
      <c r="M198" s="45"/>
      <c r="N198" s="45"/>
      <c r="O198" s="45"/>
      <c r="P198" s="45"/>
      <c r="Q198" s="45"/>
      <c r="R198" s="45"/>
      <c r="S198" s="45"/>
      <c r="T198" s="45"/>
      <c r="U198" s="45"/>
      <c r="V198" s="45"/>
      <c r="W198" s="45"/>
      <c r="X198" s="45"/>
      <c r="Y198" s="45"/>
    </row>
    <row r="199" spans="1:25" ht="11.25" customHeight="1">
      <c r="A199" s="47"/>
      <c r="B199" s="45"/>
      <c r="C199" s="48"/>
      <c r="D199" s="48"/>
      <c r="E199" s="45"/>
      <c r="F199" s="45"/>
      <c r="G199" s="45"/>
      <c r="H199" s="45"/>
      <c r="I199" s="45"/>
      <c r="J199" s="45"/>
      <c r="K199" s="45"/>
      <c r="L199" s="45"/>
      <c r="M199" s="45"/>
      <c r="N199" s="45"/>
      <c r="O199" s="45"/>
      <c r="P199" s="45"/>
      <c r="Q199" s="45"/>
      <c r="R199" s="45"/>
      <c r="S199" s="45"/>
      <c r="T199" s="45"/>
      <c r="U199" s="45"/>
      <c r="V199" s="45"/>
      <c r="W199" s="45"/>
      <c r="X199" s="45"/>
      <c r="Y199" s="45"/>
    </row>
    <row r="200" spans="1:25" ht="11.25" customHeight="1">
      <c r="A200" s="47"/>
      <c r="B200" s="45"/>
      <c r="C200" s="48"/>
      <c r="D200" s="48"/>
      <c r="E200" s="45"/>
      <c r="F200" s="45"/>
      <c r="G200" s="45"/>
      <c r="H200" s="45"/>
      <c r="I200" s="45"/>
      <c r="J200" s="45"/>
      <c r="K200" s="45"/>
      <c r="L200" s="45"/>
      <c r="M200" s="45"/>
      <c r="N200" s="45"/>
      <c r="O200" s="45"/>
      <c r="P200" s="45"/>
      <c r="Q200" s="45"/>
      <c r="R200" s="45"/>
      <c r="S200" s="45"/>
      <c r="T200" s="45"/>
      <c r="U200" s="45"/>
      <c r="V200" s="45"/>
      <c r="W200" s="45"/>
      <c r="X200" s="45"/>
      <c r="Y200" s="45"/>
    </row>
    <row r="201" spans="1:25" ht="11.25" customHeight="1">
      <c r="A201" s="47"/>
      <c r="B201" s="45"/>
      <c r="C201" s="48"/>
      <c r="D201" s="48"/>
      <c r="E201" s="45"/>
      <c r="F201" s="45"/>
      <c r="G201" s="45"/>
      <c r="H201" s="45"/>
      <c r="I201" s="45"/>
      <c r="J201" s="45"/>
      <c r="K201" s="45"/>
      <c r="L201" s="45"/>
      <c r="M201" s="45"/>
      <c r="N201" s="45"/>
      <c r="O201" s="45"/>
      <c r="P201" s="45"/>
      <c r="Q201" s="45"/>
      <c r="R201" s="45"/>
      <c r="S201" s="45"/>
      <c r="T201" s="45"/>
      <c r="U201" s="45"/>
      <c r="V201" s="45"/>
      <c r="W201" s="45"/>
      <c r="X201" s="45"/>
      <c r="Y201" s="45"/>
    </row>
    <row r="202" spans="1:25" ht="11.25" customHeight="1">
      <c r="A202" s="47"/>
      <c r="B202" s="45"/>
      <c r="C202" s="48"/>
      <c r="D202" s="48"/>
      <c r="E202" s="45"/>
      <c r="F202" s="45"/>
      <c r="G202" s="45"/>
      <c r="H202" s="45"/>
      <c r="I202" s="45"/>
      <c r="J202" s="45"/>
      <c r="K202" s="45"/>
      <c r="L202" s="45"/>
      <c r="M202" s="45"/>
      <c r="N202" s="45"/>
      <c r="O202" s="45"/>
      <c r="P202" s="45"/>
      <c r="Q202" s="45"/>
      <c r="R202" s="45"/>
      <c r="S202" s="45"/>
      <c r="T202" s="45"/>
      <c r="U202" s="45"/>
      <c r="V202" s="45"/>
      <c r="W202" s="45"/>
      <c r="X202" s="45"/>
      <c r="Y202" s="45"/>
    </row>
    <row r="203" spans="1:25" ht="11.25" customHeight="1">
      <c r="A203" s="47"/>
      <c r="B203" s="45"/>
      <c r="C203" s="48"/>
      <c r="D203" s="48"/>
      <c r="E203" s="45"/>
      <c r="F203" s="45"/>
      <c r="G203" s="45"/>
      <c r="H203" s="45"/>
      <c r="I203" s="45"/>
      <c r="J203" s="45"/>
      <c r="K203" s="45"/>
      <c r="L203" s="45"/>
      <c r="M203" s="45"/>
      <c r="N203" s="45"/>
      <c r="O203" s="45"/>
      <c r="P203" s="45"/>
      <c r="Q203" s="45"/>
      <c r="R203" s="45"/>
      <c r="S203" s="45"/>
      <c r="T203" s="45"/>
      <c r="U203" s="45"/>
      <c r="V203" s="45"/>
      <c r="W203" s="45"/>
      <c r="X203" s="45"/>
      <c r="Y203" s="45"/>
    </row>
    <row r="204" spans="1:25" ht="11.25" customHeight="1">
      <c r="A204" s="47"/>
      <c r="B204" s="45"/>
      <c r="C204" s="48"/>
      <c r="D204" s="48"/>
      <c r="E204" s="45"/>
      <c r="F204" s="45"/>
      <c r="G204" s="45"/>
      <c r="H204" s="45"/>
      <c r="I204" s="45"/>
      <c r="J204" s="45"/>
      <c r="K204" s="45"/>
      <c r="L204" s="45"/>
      <c r="M204" s="45"/>
      <c r="N204" s="45"/>
      <c r="O204" s="45"/>
      <c r="P204" s="45"/>
      <c r="Q204" s="45"/>
      <c r="R204" s="45"/>
      <c r="S204" s="45"/>
      <c r="T204" s="45"/>
      <c r="U204" s="45"/>
      <c r="V204" s="45"/>
      <c r="W204" s="45"/>
      <c r="X204" s="45"/>
      <c r="Y204" s="45"/>
    </row>
    <row r="205" spans="1:25" ht="11.25" customHeight="1">
      <c r="A205" s="47"/>
      <c r="B205" s="45"/>
      <c r="C205" s="48"/>
      <c r="D205" s="48"/>
      <c r="E205" s="45"/>
      <c r="F205" s="45"/>
      <c r="G205" s="45"/>
      <c r="H205" s="45"/>
      <c r="I205" s="45"/>
      <c r="J205" s="45"/>
      <c r="K205" s="45"/>
      <c r="L205" s="45"/>
      <c r="M205" s="45"/>
      <c r="N205" s="45"/>
      <c r="O205" s="45"/>
      <c r="P205" s="45"/>
      <c r="Q205" s="45"/>
      <c r="R205" s="45"/>
      <c r="S205" s="45"/>
      <c r="T205" s="45"/>
      <c r="U205" s="45"/>
      <c r="V205" s="45"/>
      <c r="W205" s="45"/>
      <c r="X205" s="45"/>
      <c r="Y205" s="45"/>
    </row>
    <row r="206" spans="1:25" ht="11.25" customHeight="1">
      <c r="A206" s="47"/>
      <c r="B206" s="45"/>
      <c r="C206" s="48"/>
      <c r="D206" s="48"/>
      <c r="E206" s="45"/>
      <c r="F206" s="45"/>
      <c r="G206" s="45"/>
      <c r="H206" s="45"/>
      <c r="I206" s="45"/>
      <c r="J206" s="45"/>
      <c r="K206" s="45"/>
      <c r="L206" s="45"/>
      <c r="M206" s="45"/>
      <c r="N206" s="45"/>
      <c r="O206" s="45"/>
      <c r="P206" s="45"/>
      <c r="Q206" s="45"/>
      <c r="R206" s="45"/>
      <c r="S206" s="45"/>
      <c r="T206" s="45"/>
      <c r="U206" s="45"/>
      <c r="V206" s="45"/>
      <c r="W206" s="45"/>
      <c r="X206" s="45"/>
      <c r="Y206" s="45"/>
    </row>
    <row r="207" spans="1:25" ht="11.25" customHeight="1">
      <c r="A207" s="47"/>
      <c r="B207" s="45"/>
      <c r="C207" s="48"/>
      <c r="D207" s="48"/>
      <c r="E207" s="45"/>
      <c r="F207" s="45"/>
      <c r="G207" s="45"/>
      <c r="H207" s="45"/>
      <c r="I207" s="45"/>
      <c r="J207" s="45"/>
      <c r="K207" s="45"/>
      <c r="L207" s="45"/>
      <c r="M207" s="45"/>
      <c r="N207" s="45"/>
      <c r="O207" s="45"/>
      <c r="P207" s="45"/>
      <c r="Q207" s="45"/>
      <c r="R207" s="45"/>
      <c r="S207" s="45"/>
      <c r="T207" s="45"/>
      <c r="U207" s="45"/>
      <c r="V207" s="45"/>
      <c r="W207" s="45"/>
      <c r="X207" s="45"/>
      <c r="Y207" s="45"/>
    </row>
    <row r="208" spans="1:25" ht="11.25" customHeight="1">
      <c r="A208" s="47"/>
      <c r="B208" s="45"/>
      <c r="C208" s="48"/>
      <c r="D208" s="48"/>
      <c r="E208" s="45"/>
      <c r="F208" s="45"/>
      <c r="G208" s="45"/>
      <c r="H208" s="45"/>
      <c r="I208" s="45"/>
      <c r="J208" s="45"/>
      <c r="K208" s="45"/>
      <c r="L208" s="45"/>
      <c r="M208" s="45"/>
      <c r="N208" s="45"/>
      <c r="O208" s="45"/>
      <c r="P208" s="45"/>
      <c r="Q208" s="45"/>
      <c r="R208" s="45"/>
      <c r="S208" s="45"/>
      <c r="T208" s="45"/>
      <c r="U208" s="45"/>
      <c r="V208" s="45"/>
      <c r="W208" s="45"/>
      <c r="X208" s="45"/>
      <c r="Y208" s="45"/>
    </row>
    <row r="209" spans="1:25" ht="11.25" customHeight="1">
      <c r="A209" s="47"/>
      <c r="B209" s="45"/>
      <c r="C209" s="48"/>
      <c r="D209" s="48"/>
      <c r="E209" s="45"/>
      <c r="F209" s="45"/>
      <c r="G209" s="45"/>
      <c r="H209" s="45"/>
      <c r="I209" s="45"/>
      <c r="J209" s="45"/>
      <c r="K209" s="45"/>
      <c r="L209" s="45"/>
      <c r="M209" s="45"/>
      <c r="N209" s="45"/>
      <c r="O209" s="45"/>
      <c r="P209" s="45"/>
      <c r="Q209" s="45"/>
      <c r="R209" s="45"/>
      <c r="S209" s="45"/>
      <c r="T209" s="45"/>
      <c r="U209" s="45"/>
      <c r="V209" s="45"/>
      <c r="W209" s="45"/>
      <c r="X209" s="45"/>
      <c r="Y209" s="45"/>
    </row>
    <row r="210" spans="1:25" ht="11.25" customHeight="1">
      <c r="A210" s="47"/>
      <c r="B210" s="45"/>
      <c r="C210" s="48"/>
      <c r="D210" s="48"/>
      <c r="E210" s="45"/>
      <c r="F210" s="45"/>
      <c r="G210" s="45"/>
      <c r="H210" s="45"/>
      <c r="I210" s="45"/>
      <c r="J210" s="45"/>
      <c r="K210" s="45"/>
      <c r="L210" s="45"/>
      <c r="M210" s="45"/>
      <c r="N210" s="45"/>
      <c r="O210" s="45"/>
      <c r="P210" s="45"/>
      <c r="Q210" s="45"/>
      <c r="R210" s="45"/>
      <c r="S210" s="45"/>
      <c r="T210" s="45"/>
      <c r="U210" s="45"/>
      <c r="V210" s="45"/>
      <c r="W210" s="45"/>
      <c r="X210" s="45"/>
      <c r="Y210" s="45"/>
    </row>
    <row r="211" spans="1:25" ht="11.25" customHeight="1">
      <c r="A211" s="47"/>
      <c r="B211" s="45"/>
      <c r="C211" s="48"/>
      <c r="D211" s="48"/>
      <c r="E211" s="45"/>
      <c r="F211" s="45"/>
      <c r="G211" s="45"/>
      <c r="H211" s="45"/>
      <c r="I211" s="45"/>
      <c r="J211" s="45"/>
      <c r="K211" s="45"/>
      <c r="L211" s="45"/>
      <c r="M211" s="45"/>
      <c r="N211" s="45"/>
      <c r="O211" s="45"/>
      <c r="P211" s="45"/>
      <c r="Q211" s="45"/>
      <c r="R211" s="45"/>
      <c r="S211" s="45"/>
      <c r="T211" s="45"/>
      <c r="U211" s="45"/>
      <c r="V211" s="45"/>
      <c r="W211" s="45"/>
      <c r="X211" s="45"/>
      <c r="Y211" s="45"/>
    </row>
    <row r="212" spans="1:25" ht="11.25" customHeight="1">
      <c r="A212" s="47"/>
      <c r="B212" s="45"/>
      <c r="C212" s="48"/>
      <c r="D212" s="48"/>
      <c r="E212" s="45"/>
      <c r="F212" s="45"/>
      <c r="G212" s="45"/>
      <c r="H212" s="45"/>
      <c r="I212" s="45"/>
      <c r="J212" s="45"/>
      <c r="K212" s="45"/>
      <c r="L212" s="45"/>
      <c r="M212" s="45"/>
      <c r="N212" s="45"/>
      <c r="O212" s="45"/>
      <c r="P212" s="45"/>
      <c r="Q212" s="45"/>
      <c r="R212" s="45"/>
      <c r="S212" s="45"/>
      <c r="T212" s="45"/>
      <c r="U212" s="45"/>
      <c r="V212" s="45"/>
      <c r="W212" s="45"/>
      <c r="X212" s="45"/>
      <c r="Y212" s="45"/>
    </row>
    <row r="213" spans="1:25" ht="11.25" customHeight="1">
      <c r="A213" s="47"/>
      <c r="B213" s="45"/>
      <c r="C213" s="48"/>
      <c r="D213" s="48"/>
      <c r="E213" s="45"/>
      <c r="F213" s="45"/>
      <c r="G213" s="45"/>
      <c r="H213" s="45"/>
      <c r="I213" s="45"/>
      <c r="J213" s="45"/>
      <c r="K213" s="45"/>
      <c r="L213" s="45"/>
      <c r="M213" s="45"/>
      <c r="N213" s="45"/>
      <c r="O213" s="45"/>
      <c r="P213" s="45"/>
      <c r="Q213" s="45"/>
      <c r="R213" s="45"/>
      <c r="S213" s="45"/>
      <c r="T213" s="45"/>
      <c r="U213" s="45"/>
      <c r="V213" s="45"/>
      <c r="W213" s="45"/>
      <c r="X213" s="45"/>
      <c r="Y213" s="45"/>
    </row>
    <row r="214" spans="1:25" ht="11.25" customHeight="1">
      <c r="A214" s="47"/>
      <c r="B214" s="45"/>
      <c r="C214" s="48"/>
      <c r="D214" s="48"/>
      <c r="E214" s="45"/>
      <c r="F214" s="45"/>
      <c r="G214" s="45"/>
      <c r="H214" s="45"/>
      <c r="I214" s="45"/>
      <c r="J214" s="45"/>
      <c r="K214" s="45"/>
      <c r="L214" s="45"/>
      <c r="M214" s="45"/>
      <c r="N214" s="45"/>
      <c r="O214" s="45"/>
      <c r="P214" s="45"/>
      <c r="Q214" s="45"/>
      <c r="R214" s="45"/>
      <c r="S214" s="45"/>
      <c r="T214" s="45"/>
      <c r="U214" s="45"/>
      <c r="V214" s="45"/>
      <c r="W214" s="45"/>
      <c r="X214" s="45"/>
      <c r="Y214" s="45"/>
    </row>
    <row r="215" spans="1:25" ht="11.25" customHeight="1">
      <c r="A215" s="47"/>
      <c r="B215" s="45"/>
      <c r="C215" s="48"/>
      <c r="D215" s="48"/>
      <c r="E215" s="45"/>
      <c r="F215" s="45"/>
      <c r="G215" s="45"/>
      <c r="H215" s="45"/>
      <c r="I215" s="45"/>
      <c r="J215" s="45"/>
      <c r="K215" s="45"/>
      <c r="L215" s="45"/>
      <c r="M215" s="45"/>
      <c r="N215" s="45"/>
      <c r="O215" s="45"/>
      <c r="P215" s="45"/>
      <c r="Q215" s="45"/>
      <c r="R215" s="45"/>
      <c r="S215" s="45"/>
      <c r="T215" s="45"/>
      <c r="U215" s="45"/>
      <c r="V215" s="45"/>
      <c r="W215" s="45"/>
      <c r="X215" s="45"/>
      <c r="Y215" s="45"/>
    </row>
    <row r="216" spans="1:25" ht="11.25" customHeight="1">
      <c r="A216" s="47"/>
      <c r="B216" s="45"/>
      <c r="C216" s="48"/>
      <c r="D216" s="48"/>
      <c r="E216" s="45"/>
      <c r="F216" s="45"/>
      <c r="G216" s="45"/>
      <c r="H216" s="45"/>
      <c r="I216" s="45"/>
      <c r="J216" s="45"/>
      <c r="K216" s="45"/>
      <c r="L216" s="45"/>
      <c r="M216" s="45"/>
      <c r="N216" s="45"/>
      <c r="O216" s="45"/>
      <c r="P216" s="45"/>
      <c r="Q216" s="45"/>
      <c r="R216" s="45"/>
      <c r="S216" s="45"/>
      <c r="T216" s="45"/>
      <c r="U216" s="45"/>
      <c r="V216" s="45"/>
      <c r="W216" s="45"/>
      <c r="X216" s="45"/>
      <c r="Y216" s="45"/>
    </row>
    <row r="217" spans="1:25" ht="11.25" customHeight="1">
      <c r="A217" s="47"/>
      <c r="B217" s="45"/>
      <c r="C217" s="48"/>
      <c r="D217" s="48"/>
      <c r="E217" s="45"/>
      <c r="F217" s="45"/>
      <c r="G217" s="45"/>
      <c r="H217" s="45"/>
      <c r="I217" s="45"/>
      <c r="J217" s="45"/>
      <c r="K217" s="45"/>
      <c r="L217" s="45"/>
      <c r="M217" s="45"/>
      <c r="N217" s="45"/>
      <c r="O217" s="45"/>
      <c r="P217" s="45"/>
      <c r="Q217" s="45"/>
      <c r="R217" s="45"/>
      <c r="S217" s="45"/>
      <c r="T217" s="45"/>
      <c r="U217" s="45"/>
      <c r="V217" s="45"/>
      <c r="W217" s="45"/>
      <c r="X217" s="45"/>
      <c r="Y217" s="45"/>
    </row>
    <row r="218" spans="1:25" ht="11.25" customHeight="1">
      <c r="A218" s="47"/>
      <c r="B218" s="45"/>
      <c r="C218" s="48"/>
      <c r="D218" s="48"/>
      <c r="E218" s="45"/>
      <c r="F218" s="45"/>
      <c r="G218" s="45"/>
      <c r="H218" s="45"/>
      <c r="I218" s="45"/>
      <c r="J218" s="45"/>
      <c r="K218" s="45"/>
      <c r="L218" s="45"/>
      <c r="M218" s="45"/>
      <c r="N218" s="45"/>
      <c r="O218" s="45"/>
      <c r="P218" s="45"/>
      <c r="Q218" s="45"/>
      <c r="R218" s="45"/>
      <c r="S218" s="45"/>
      <c r="T218" s="45"/>
      <c r="U218" s="45"/>
      <c r="V218" s="45"/>
      <c r="W218" s="45"/>
      <c r="X218" s="45"/>
      <c r="Y218" s="45"/>
    </row>
    <row r="219" spans="1:25" ht="11.25" customHeight="1">
      <c r="A219" s="47"/>
      <c r="B219" s="45"/>
      <c r="C219" s="48"/>
      <c r="D219" s="48"/>
      <c r="E219" s="45"/>
      <c r="F219" s="45"/>
      <c r="G219" s="45"/>
      <c r="H219" s="45"/>
      <c r="I219" s="45"/>
      <c r="J219" s="45"/>
      <c r="K219" s="45"/>
      <c r="L219" s="45"/>
      <c r="M219" s="45"/>
      <c r="N219" s="45"/>
      <c r="O219" s="45"/>
      <c r="P219" s="45"/>
      <c r="Q219" s="45"/>
      <c r="R219" s="45"/>
      <c r="S219" s="45"/>
      <c r="T219" s="45"/>
      <c r="U219" s="45"/>
      <c r="V219" s="45"/>
      <c r="W219" s="45"/>
      <c r="X219" s="45"/>
      <c r="Y219" s="45"/>
    </row>
    <row r="220" spans="1:25" ht="11.25" customHeight="1">
      <c r="A220" s="47"/>
      <c r="B220" s="45"/>
      <c r="C220" s="48"/>
      <c r="D220" s="48"/>
      <c r="E220" s="45"/>
      <c r="F220" s="45"/>
      <c r="G220" s="45"/>
      <c r="H220" s="45"/>
      <c r="I220" s="45"/>
      <c r="J220" s="45"/>
      <c r="K220" s="45"/>
      <c r="L220" s="45"/>
      <c r="M220" s="45"/>
      <c r="N220" s="45"/>
      <c r="O220" s="45"/>
      <c r="P220" s="45"/>
      <c r="Q220" s="45"/>
      <c r="R220" s="45"/>
      <c r="S220" s="45"/>
      <c r="T220" s="45"/>
      <c r="U220" s="45"/>
      <c r="V220" s="45"/>
      <c r="W220" s="45"/>
      <c r="X220" s="45"/>
      <c r="Y220" s="45"/>
    </row>
    <row r="221" spans="1:25" ht="11.25" customHeight="1">
      <c r="A221" s="47"/>
      <c r="B221" s="45"/>
      <c r="C221" s="48"/>
      <c r="D221" s="48"/>
      <c r="E221" s="45"/>
      <c r="F221" s="45"/>
      <c r="G221" s="45"/>
      <c r="H221" s="45"/>
      <c r="I221" s="45"/>
      <c r="J221" s="45"/>
      <c r="K221" s="45"/>
      <c r="L221" s="45"/>
      <c r="M221" s="45"/>
      <c r="N221" s="45"/>
      <c r="O221" s="45"/>
      <c r="P221" s="45"/>
      <c r="Q221" s="45"/>
      <c r="R221" s="45"/>
      <c r="S221" s="45"/>
      <c r="T221" s="45"/>
      <c r="U221" s="45"/>
      <c r="V221" s="45"/>
      <c r="W221" s="45"/>
      <c r="X221" s="45"/>
      <c r="Y221" s="45"/>
    </row>
    <row r="222" spans="1:25" ht="11.25" customHeight="1">
      <c r="A222" s="47"/>
      <c r="B222" s="45"/>
      <c r="C222" s="48"/>
      <c r="D222" s="48"/>
      <c r="E222" s="45"/>
      <c r="F222" s="45"/>
      <c r="G222" s="45"/>
      <c r="H222" s="45"/>
      <c r="I222" s="45"/>
      <c r="J222" s="45"/>
      <c r="K222" s="45"/>
      <c r="L222" s="45"/>
      <c r="M222" s="45"/>
      <c r="N222" s="45"/>
      <c r="O222" s="45"/>
      <c r="P222" s="45"/>
      <c r="Q222" s="45"/>
      <c r="R222" s="45"/>
      <c r="S222" s="45"/>
      <c r="T222" s="45"/>
      <c r="U222" s="45"/>
      <c r="V222" s="45"/>
      <c r="W222" s="45"/>
      <c r="X222" s="45"/>
      <c r="Y222" s="45"/>
    </row>
    <row r="223" spans="1:25" ht="11.25" customHeight="1">
      <c r="A223" s="47"/>
      <c r="B223" s="45"/>
      <c r="C223" s="48"/>
      <c r="D223" s="48"/>
      <c r="E223" s="45"/>
      <c r="F223" s="45"/>
      <c r="G223" s="45"/>
      <c r="H223" s="45"/>
      <c r="I223" s="45"/>
      <c r="J223" s="45"/>
      <c r="K223" s="45"/>
      <c r="L223" s="45"/>
      <c r="M223" s="45"/>
      <c r="N223" s="45"/>
      <c r="O223" s="45"/>
      <c r="P223" s="45"/>
      <c r="Q223" s="45"/>
      <c r="R223" s="45"/>
      <c r="S223" s="45"/>
      <c r="T223" s="45"/>
      <c r="U223" s="45"/>
      <c r="V223" s="45"/>
      <c r="W223" s="45"/>
      <c r="X223" s="45"/>
      <c r="Y223" s="45"/>
    </row>
    <row r="224" spans="1:25" ht="11.25" customHeight="1">
      <c r="A224" s="47"/>
      <c r="B224" s="45"/>
      <c r="C224" s="48"/>
      <c r="D224" s="48"/>
      <c r="E224" s="45"/>
      <c r="F224" s="45"/>
      <c r="G224" s="45"/>
      <c r="H224" s="45"/>
      <c r="I224" s="45"/>
      <c r="J224" s="45"/>
      <c r="K224" s="45"/>
      <c r="L224" s="45"/>
      <c r="M224" s="45"/>
      <c r="N224" s="45"/>
      <c r="O224" s="45"/>
      <c r="P224" s="45"/>
      <c r="Q224" s="45"/>
      <c r="R224" s="45"/>
      <c r="S224" s="45"/>
      <c r="T224" s="45"/>
      <c r="U224" s="45"/>
      <c r="V224" s="45"/>
      <c r="W224" s="45"/>
      <c r="X224" s="45"/>
      <c r="Y224" s="45"/>
    </row>
    <row r="225" spans="1:25" ht="11.25" customHeight="1">
      <c r="A225" s="47"/>
      <c r="B225" s="45"/>
      <c r="C225" s="48"/>
      <c r="D225" s="48"/>
      <c r="E225" s="45"/>
      <c r="F225" s="45"/>
      <c r="G225" s="45"/>
      <c r="H225" s="45"/>
      <c r="I225" s="45"/>
      <c r="J225" s="45"/>
      <c r="K225" s="45"/>
      <c r="L225" s="45"/>
      <c r="M225" s="45"/>
      <c r="N225" s="45"/>
      <c r="O225" s="45"/>
      <c r="P225" s="45"/>
      <c r="Q225" s="45"/>
      <c r="R225" s="45"/>
      <c r="S225" s="45"/>
      <c r="T225" s="45"/>
      <c r="U225" s="45"/>
      <c r="V225" s="45"/>
      <c r="W225" s="45"/>
      <c r="X225" s="45"/>
      <c r="Y225" s="45"/>
    </row>
    <row r="226" spans="1:25" ht="11.25" customHeight="1">
      <c r="A226" s="47"/>
      <c r="B226" s="45"/>
      <c r="C226" s="48"/>
      <c r="D226" s="48"/>
      <c r="E226" s="45"/>
      <c r="F226" s="45"/>
      <c r="G226" s="45"/>
      <c r="H226" s="45"/>
      <c r="I226" s="45"/>
      <c r="J226" s="45"/>
      <c r="K226" s="45"/>
      <c r="L226" s="45"/>
      <c r="M226" s="45"/>
      <c r="N226" s="45"/>
      <c r="O226" s="45"/>
      <c r="P226" s="45"/>
      <c r="Q226" s="45"/>
      <c r="R226" s="45"/>
      <c r="S226" s="45"/>
      <c r="T226" s="45"/>
      <c r="U226" s="45"/>
      <c r="V226" s="45"/>
      <c r="W226" s="45"/>
      <c r="X226" s="45"/>
      <c r="Y226" s="45"/>
    </row>
    <row r="227" spans="1:25" ht="11.25" customHeight="1">
      <c r="A227" s="47"/>
      <c r="B227" s="45"/>
      <c r="C227" s="48"/>
      <c r="D227" s="48"/>
      <c r="E227" s="45"/>
      <c r="F227" s="45"/>
      <c r="G227" s="45"/>
      <c r="H227" s="45"/>
      <c r="I227" s="45"/>
      <c r="J227" s="45"/>
      <c r="K227" s="45"/>
      <c r="L227" s="45"/>
      <c r="M227" s="45"/>
      <c r="N227" s="45"/>
      <c r="O227" s="45"/>
      <c r="P227" s="45"/>
      <c r="Q227" s="45"/>
      <c r="R227" s="45"/>
      <c r="S227" s="45"/>
      <c r="T227" s="45"/>
      <c r="U227" s="45"/>
      <c r="V227" s="45"/>
      <c r="W227" s="45"/>
      <c r="X227" s="45"/>
      <c r="Y227" s="45"/>
    </row>
    <row r="228" spans="1:25" ht="11.25" customHeight="1">
      <c r="A228" s="47"/>
      <c r="B228" s="45"/>
      <c r="C228" s="48"/>
      <c r="D228" s="48"/>
      <c r="E228" s="45"/>
      <c r="F228" s="45"/>
      <c r="G228" s="45"/>
      <c r="H228" s="45"/>
      <c r="I228" s="45"/>
      <c r="J228" s="45"/>
      <c r="K228" s="45"/>
      <c r="L228" s="45"/>
      <c r="M228" s="45"/>
      <c r="N228" s="45"/>
      <c r="O228" s="45"/>
      <c r="P228" s="45"/>
      <c r="Q228" s="45"/>
      <c r="R228" s="45"/>
      <c r="S228" s="45"/>
      <c r="T228" s="45"/>
      <c r="U228" s="45"/>
      <c r="V228" s="45"/>
      <c r="W228" s="45"/>
      <c r="X228" s="45"/>
      <c r="Y228" s="45"/>
    </row>
    <row r="229" spans="1:25" ht="11.25" customHeight="1">
      <c r="A229" s="47"/>
      <c r="B229" s="45"/>
      <c r="C229" s="48"/>
      <c r="D229" s="48"/>
      <c r="E229" s="45"/>
      <c r="F229" s="45"/>
      <c r="G229" s="45"/>
      <c r="H229" s="45"/>
      <c r="I229" s="45"/>
      <c r="J229" s="45"/>
      <c r="K229" s="45"/>
      <c r="L229" s="45"/>
      <c r="M229" s="45"/>
      <c r="N229" s="45"/>
      <c r="O229" s="45"/>
      <c r="P229" s="45"/>
      <c r="Q229" s="45"/>
      <c r="R229" s="45"/>
      <c r="S229" s="45"/>
      <c r="T229" s="45"/>
      <c r="U229" s="45"/>
      <c r="V229" s="45"/>
      <c r="W229" s="45"/>
      <c r="X229" s="45"/>
      <c r="Y229" s="45"/>
    </row>
    <row r="230" spans="1:25" ht="11.25" customHeight="1">
      <c r="A230" s="47"/>
      <c r="B230" s="45"/>
      <c r="C230" s="48"/>
      <c r="D230" s="48"/>
      <c r="E230" s="45"/>
      <c r="F230" s="45"/>
      <c r="G230" s="45"/>
      <c r="H230" s="45"/>
      <c r="I230" s="45"/>
      <c r="J230" s="45"/>
      <c r="K230" s="45"/>
      <c r="L230" s="45"/>
      <c r="M230" s="45"/>
      <c r="N230" s="45"/>
      <c r="O230" s="45"/>
      <c r="P230" s="45"/>
      <c r="Q230" s="45"/>
      <c r="R230" s="45"/>
      <c r="S230" s="45"/>
      <c r="T230" s="45"/>
      <c r="U230" s="45"/>
      <c r="V230" s="45"/>
      <c r="W230" s="45"/>
      <c r="X230" s="45"/>
      <c r="Y230" s="45"/>
    </row>
    <row r="231" spans="1:25" ht="11.25" customHeight="1">
      <c r="A231" s="47"/>
      <c r="B231" s="45"/>
      <c r="C231" s="48"/>
      <c r="D231" s="48"/>
      <c r="E231" s="45"/>
      <c r="F231" s="45"/>
      <c r="G231" s="45"/>
      <c r="H231" s="45"/>
      <c r="I231" s="45"/>
      <c r="J231" s="45"/>
      <c r="K231" s="45"/>
      <c r="L231" s="45"/>
      <c r="M231" s="45"/>
      <c r="N231" s="45"/>
      <c r="O231" s="45"/>
      <c r="P231" s="45"/>
      <c r="Q231" s="45"/>
      <c r="R231" s="45"/>
      <c r="S231" s="45"/>
      <c r="T231" s="45"/>
      <c r="U231" s="45"/>
      <c r="V231" s="45"/>
      <c r="W231" s="45"/>
      <c r="X231" s="45"/>
      <c r="Y231" s="45"/>
    </row>
    <row r="232" spans="1:25" ht="11.25" customHeight="1">
      <c r="A232" s="47"/>
      <c r="B232" s="45"/>
      <c r="C232" s="48"/>
      <c r="D232" s="48"/>
      <c r="E232" s="45"/>
      <c r="F232" s="45"/>
      <c r="G232" s="45"/>
      <c r="H232" s="45"/>
      <c r="I232" s="45"/>
      <c r="J232" s="45"/>
      <c r="K232" s="45"/>
      <c r="L232" s="45"/>
      <c r="M232" s="45"/>
      <c r="N232" s="45"/>
      <c r="O232" s="45"/>
      <c r="P232" s="45"/>
      <c r="Q232" s="45"/>
      <c r="R232" s="45"/>
      <c r="S232" s="45"/>
      <c r="T232" s="45"/>
      <c r="U232" s="45"/>
      <c r="V232" s="45"/>
      <c r="W232" s="45"/>
      <c r="X232" s="45"/>
      <c r="Y232" s="45"/>
    </row>
    <row r="233" spans="1:25" ht="11.25" customHeight="1">
      <c r="A233" s="47"/>
      <c r="B233" s="45"/>
      <c r="C233" s="48"/>
      <c r="D233" s="48"/>
      <c r="E233" s="45"/>
      <c r="F233" s="45"/>
      <c r="G233" s="45"/>
      <c r="H233" s="45"/>
      <c r="I233" s="45"/>
      <c r="J233" s="45"/>
      <c r="K233" s="45"/>
      <c r="L233" s="45"/>
      <c r="M233" s="45"/>
      <c r="N233" s="45"/>
      <c r="O233" s="45"/>
      <c r="P233" s="45"/>
      <c r="Q233" s="45"/>
      <c r="R233" s="45"/>
      <c r="S233" s="45"/>
      <c r="T233" s="45"/>
      <c r="U233" s="45"/>
      <c r="V233" s="45"/>
      <c r="W233" s="45"/>
      <c r="X233" s="45"/>
      <c r="Y233" s="45"/>
    </row>
    <row r="234" spans="1:25" ht="11.25" customHeight="1">
      <c r="A234" s="47"/>
      <c r="B234" s="45"/>
      <c r="C234" s="48"/>
      <c r="D234" s="48"/>
      <c r="E234" s="45"/>
      <c r="F234" s="45"/>
      <c r="G234" s="45"/>
      <c r="H234" s="45"/>
      <c r="I234" s="45"/>
      <c r="J234" s="45"/>
      <c r="K234" s="45"/>
      <c r="L234" s="45"/>
      <c r="M234" s="45"/>
      <c r="N234" s="45"/>
      <c r="O234" s="45"/>
      <c r="P234" s="45"/>
      <c r="Q234" s="45"/>
      <c r="R234" s="45"/>
      <c r="S234" s="45"/>
      <c r="T234" s="45"/>
      <c r="U234" s="45"/>
      <c r="V234" s="45"/>
      <c r="W234" s="45"/>
      <c r="X234" s="45"/>
      <c r="Y234" s="45"/>
    </row>
    <row r="235" spans="1:25" ht="11.25" customHeight="1">
      <c r="A235" s="47"/>
      <c r="B235" s="45"/>
      <c r="C235" s="48"/>
      <c r="D235" s="48"/>
      <c r="E235" s="45"/>
      <c r="F235" s="45"/>
      <c r="G235" s="45"/>
      <c r="H235" s="45"/>
      <c r="I235" s="45"/>
      <c r="J235" s="45"/>
      <c r="K235" s="45"/>
      <c r="L235" s="45"/>
      <c r="M235" s="45"/>
      <c r="N235" s="45"/>
      <c r="O235" s="45"/>
      <c r="P235" s="45"/>
      <c r="Q235" s="45"/>
      <c r="R235" s="45"/>
      <c r="S235" s="45"/>
      <c r="T235" s="45"/>
      <c r="U235" s="45"/>
      <c r="V235" s="45"/>
      <c r="W235" s="45"/>
      <c r="X235" s="45"/>
      <c r="Y235" s="45"/>
    </row>
    <row r="236" spans="1:25" ht="11.25" customHeight="1">
      <c r="A236" s="47"/>
      <c r="B236" s="45"/>
      <c r="C236" s="48"/>
      <c r="D236" s="48"/>
      <c r="E236" s="45"/>
      <c r="F236" s="45"/>
      <c r="G236" s="45"/>
      <c r="H236" s="45"/>
      <c r="I236" s="45"/>
      <c r="J236" s="45"/>
      <c r="K236" s="45"/>
      <c r="L236" s="45"/>
      <c r="M236" s="45"/>
      <c r="N236" s="45"/>
      <c r="O236" s="45"/>
      <c r="P236" s="45"/>
      <c r="Q236" s="45"/>
      <c r="R236" s="45"/>
      <c r="S236" s="45"/>
      <c r="T236" s="45"/>
      <c r="U236" s="45"/>
      <c r="V236" s="45"/>
      <c r="W236" s="45"/>
      <c r="X236" s="45"/>
      <c r="Y236" s="45"/>
    </row>
    <row r="237" spans="1:25" ht="11.25" customHeight="1">
      <c r="A237" s="47"/>
      <c r="B237" s="45"/>
      <c r="C237" s="48"/>
      <c r="D237" s="48"/>
      <c r="E237" s="45"/>
      <c r="F237" s="45"/>
      <c r="G237" s="45"/>
      <c r="H237" s="45"/>
      <c r="I237" s="45"/>
      <c r="J237" s="45"/>
      <c r="K237" s="45"/>
      <c r="L237" s="45"/>
      <c r="M237" s="45"/>
      <c r="N237" s="45"/>
      <c r="O237" s="45"/>
      <c r="P237" s="45"/>
      <c r="Q237" s="45"/>
      <c r="R237" s="45"/>
      <c r="S237" s="45"/>
      <c r="T237" s="45"/>
      <c r="U237" s="45"/>
      <c r="V237" s="45"/>
      <c r="W237" s="45"/>
      <c r="X237" s="45"/>
      <c r="Y237" s="45"/>
    </row>
    <row r="238" spans="1:25" ht="11.25" customHeight="1">
      <c r="A238" s="47"/>
      <c r="B238" s="45"/>
      <c r="C238" s="48"/>
      <c r="D238" s="48"/>
      <c r="E238" s="45"/>
      <c r="F238" s="45"/>
      <c r="G238" s="45"/>
      <c r="H238" s="45"/>
      <c r="I238" s="45"/>
      <c r="J238" s="45"/>
      <c r="K238" s="45"/>
      <c r="L238" s="45"/>
      <c r="M238" s="45"/>
      <c r="N238" s="45"/>
      <c r="O238" s="45"/>
      <c r="P238" s="45"/>
      <c r="Q238" s="45"/>
      <c r="R238" s="45"/>
      <c r="S238" s="45"/>
      <c r="T238" s="45"/>
      <c r="U238" s="45"/>
      <c r="V238" s="45"/>
      <c r="W238" s="45"/>
      <c r="X238" s="45"/>
      <c r="Y238" s="45"/>
    </row>
    <row r="239" spans="1:25" ht="11.25" customHeight="1">
      <c r="A239" s="47"/>
      <c r="B239" s="45"/>
      <c r="C239" s="48"/>
      <c r="D239" s="48"/>
      <c r="E239" s="45"/>
      <c r="F239" s="45"/>
      <c r="G239" s="45"/>
      <c r="H239" s="45"/>
      <c r="I239" s="45"/>
      <c r="J239" s="45"/>
      <c r="K239" s="45"/>
      <c r="L239" s="45"/>
      <c r="M239" s="45"/>
      <c r="N239" s="45"/>
      <c r="O239" s="45"/>
      <c r="P239" s="45"/>
      <c r="Q239" s="45"/>
      <c r="R239" s="45"/>
      <c r="S239" s="45"/>
      <c r="T239" s="45"/>
      <c r="U239" s="45"/>
      <c r="V239" s="45"/>
      <c r="W239" s="45"/>
      <c r="X239" s="45"/>
      <c r="Y239" s="45"/>
    </row>
    <row r="240" spans="1:25" ht="11.25" customHeight="1">
      <c r="A240" s="47"/>
      <c r="B240" s="45"/>
      <c r="C240" s="48"/>
      <c r="D240" s="48"/>
      <c r="E240" s="45"/>
      <c r="F240" s="45"/>
      <c r="G240" s="45"/>
      <c r="H240" s="45"/>
      <c r="I240" s="45"/>
      <c r="J240" s="45"/>
      <c r="K240" s="45"/>
      <c r="L240" s="45"/>
      <c r="M240" s="45"/>
      <c r="N240" s="45"/>
      <c r="O240" s="45"/>
      <c r="P240" s="45"/>
      <c r="Q240" s="45"/>
      <c r="R240" s="45"/>
      <c r="S240" s="45"/>
      <c r="T240" s="45"/>
      <c r="U240" s="45"/>
      <c r="V240" s="45"/>
      <c r="W240" s="45"/>
      <c r="X240" s="45"/>
      <c r="Y240" s="45"/>
    </row>
    <row r="241" spans="1:25" ht="11.25" customHeight="1">
      <c r="A241" s="47"/>
      <c r="B241" s="45"/>
      <c r="C241" s="48"/>
      <c r="D241" s="48"/>
      <c r="E241" s="45"/>
      <c r="F241" s="45"/>
      <c r="G241" s="45"/>
      <c r="H241" s="45"/>
      <c r="I241" s="45"/>
      <c r="J241" s="45"/>
      <c r="K241" s="45"/>
      <c r="L241" s="45"/>
      <c r="M241" s="45"/>
      <c r="N241" s="45"/>
      <c r="O241" s="45"/>
      <c r="P241" s="45"/>
      <c r="Q241" s="45"/>
      <c r="R241" s="45"/>
      <c r="S241" s="45"/>
      <c r="T241" s="45"/>
      <c r="U241" s="45"/>
      <c r="V241" s="45"/>
      <c r="W241" s="45"/>
      <c r="X241" s="45"/>
      <c r="Y241" s="45"/>
    </row>
    <row r="242" spans="1:25" ht="11.25" customHeight="1">
      <c r="A242" s="47"/>
      <c r="B242" s="45"/>
      <c r="C242" s="48"/>
      <c r="D242" s="48"/>
      <c r="E242" s="45"/>
      <c r="F242" s="45"/>
      <c r="G242" s="45"/>
      <c r="H242" s="45"/>
      <c r="I242" s="45"/>
      <c r="J242" s="45"/>
      <c r="K242" s="45"/>
      <c r="L242" s="45"/>
      <c r="M242" s="45"/>
      <c r="N242" s="45"/>
      <c r="O242" s="45"/>
      <c r="P242" s="45"/>
      <c r="Q242" s="45"/>
      <c r="R242" s="45"/>
      <c r="S242" s="45"/>
      <c r="T242" s="45"/>
      <c r="U242" s="45"/>
      <c r="V242" s="45"/>
      <c r="W242" s="45"/>
      <c r="X242" s="45"/>
      <c r="Y242" s="45"/>
    </row>
    <row r="243" spans="1:25" ht="11.25" customHeight="1">
      <c r="A243" s="47"/>
      <c r="B243" s="45"/>
      <c r="C243" s="48"/>
      <c r="D243" s="48"/>
      <c r="E243" s="45"/>
      <c r="F243" s="45"/>
      <c r="G243" s="45"/>
      <c r="H243" s="45"/>
      <c r="I243" s="45"/>
      <c r="J243" s="45"/>
      <c r="K243" s="45"/>
      <c r="L243" s="45"/>
      <c r="M243" s="45"/>
      <c r="N243" s="45"/>
      <c r="O243" s="45"/>
      <c r="P243" s="45"/>
      <c r="Q243" s="45"/>
      <c r="R243" s="45"/>
      <c r="S243" s="45"/>
      <c r="T243" s="45"/>
      <c r="U243" s="45"/>
      <c r="V243" s="45"/>
      <c r="W243" s="45"/>
      <c r="X243" s="45"/>
      <c r="Y243" s="45"/>
    </row>
    <row r="244" spans="1:25" ht="11.25" customHeight="1">
      <c r="A244" s="47"/>
      <c r="B244" s="45"/>
      <c r="C244" s="48"/>
      <c r="D244" s="48"/>
      <c r="E244" s="45"/>
      <c r="F244" s="45"/>
      <c r="G244" s="45"/>
      <c r="H244" s="45"/>
      <c r="I244" s="45"/>
      <c r="J244" s="45"/>
      <c r="K244" s="45"/>
      <c r="L244" s="45"/>
      <c r="M244" s="45"/>
      <c r="N244" s="45"/>
      <c r="O244" s="45"/>
      <c r="P244" s="45"/>
      <c r="Q244" s="45"/>
      <c r="R244" s="45"/>
      <c r="S244" s="45"/>
      <c r="T244" s="45"/>
      <c r="U244" s="45"/>
      <c r="V244" s="45"/>
      <c r="W244" s="45"/>
      <c r="X244" s="45"/>
      <c r="Y244" s="45"/>
    </row>
    <row r="245" spans="1:25" ht="11.25" customHeight="1">
      <c r="A245" s="47"/>
      <c r="B245" s="45"/>
      <c r="C245" s="48"/>
      <c r="D245" s="48"/>
      <c r="E245" s="45"/>
      <c r="F245" s="45"/>
      <c r="G245" s="45"/>
      <c r="H245" s="45"/>
      <c r="I245" s="45"/>
      <c r="J245" s="45"/>
      <c r="K245" s="45"/>
      <c r="L245" s="45"/>
      <c r="M245" s="45"/>
      <c r="N245" s="45"/>
      <c r="O245" s="45"/>
      <c r="P245" s="45"/>
      <c r="Q245" s="45"/>
      <c r="R245" s="45"/>
      <c r="S245" s="45"/>
      <c r="T245" s="45"/>
      <c r="U245" s="45"/>
      <c r="V245" s="45"/>
      <c r="W245" s="45"/>
      <c r="X245" s="45"/>
      <c r="Y245" s="45"/>
    </row>
    <row r="246" spans="1:25" ht="11.25" customHeight="1">
      <c r="A246" s="47"/>
      <c r="B246" s="45"/>
      <c r="C246" s="48"/>
      <c r="D246" s="48"/>
      <c r="E246" s="45"/>
      <c r="F246" s="45"/>
      <c r="G246" s="45"/>
      <c r="H246" s="45"/>
      <c r="I246" s="45"/>
      <c r="J246" s="45"/>
      <c r="K246" s="45"/>
      <c r="L246" s="45"/>
      <c r="M246" s="45"/>
      <c r="N246" s="45"/>
      <c r="O246" s="45"/>
      <c r="P246" s="45"/>
      <c r="Q246" s="45"/>
      <c r="R246" s="45"/>
      <c r="S246" s="45"/>
      <c r="T246" s="45"/>
      <c r="U246" s="45"/>
      <c r="V246" s="45"/>
      <c r="W246" s="45"/>
      <c r="X246" s="45"/>
      <c r="Y246" s="45"/>
    </row>
    <row r="247" spans="1:25" ht="11.25" customHeight="1">
      <c r="A247" s="47"/>
      <c r="B247" s="45"/>
      <c r="C247" s="48"/>
      <c r="D247" s="48"/>
      <c r="E247" s="45"/>
      <c r="F247" s="45"/>
      <c r="G247" s="45"/>
      <c r="H247" s="45"/>
      <c r="I247" s="45"/>
      <c r="J247" s="45"/>
      <c r="K247" s="45"/>
      <c r="L247" s="45"/>
      <c r="M247" s="45"/>
      <c r="N247" s="45"/>
      <c r="O247" s="45"/>
      <c r="P247" s="45"/>
      <c r="Q247" s="45"/>
      <c r="R247" s="45"/>
      <c r="S247" s="45"/>
      <c r="T247" s="45"/>
      <c r="U247" s="45"/>
      <c r="V247" s="45"/>
      <c r="W247" s="45"/>
      <c r="X247" s="45"/>
      <c r="Y247" s="45"/>
    </row>
    <row r="248" spans="1:25" ht="11.25" customHeight="1">
      <c r="A248" s="47"/>
      <c r="B248" s="45"/>
      <c r="C248" s="48"/>
      <c r="D248" s="48"/>
      <c r="E248" s="45"/>
      <c r="F248" s="45"/>
      <c r="G248" s="45"/>
      <c r="H248" s="45"/>
      <c r="I248" s="45"/>
      <c r="J248" s="45"/>
      <c r="K248" s="45"/>
      <c r="L248" s="45"/>
      <c r="M248" s="45"/>
      <c r="N248" s="45"/>
      <c r="O248" s="45"/>
      <c r="P248" s="45"/>
      <c r="Q248" s="45"/>
      <c r="R248" s="45"/>
      <c r="S248" s="45"/>
      <c r="T248" s="45"/>
      <c r="U248" s="45"/>
      <c r="V248" s="45"/>
      <c r="W248" s="45"/>
      <c r="X248" s="45"/>
      <c r="Y248" s="45"/>
    </row>
    <row r="249" spans="1:25" ht="11.25" customHeight="1">
      <c r="A249" s="47"/>
      <c r="B249" s="45"/>
      <c r="C249" s="48"/>
      <c r="D249" s="48"/>
      <c r="E249" s="45"/>
      <c r="F249" s="45"/>
      <c r="G249" s="45"/>
      <c r="H249" s="45"/>
      <c r="I249" s="45"/>
      <c r="J249" s="45"/>
      <c r="K249" s="45"/>
      <c r="L249" s="45"/>
      <c r="M249" s="45"/>
      <c r="N249" s="45"/>
      <c r="O249" s="45"/>
      <c r="P249" s="45"/>
      <c r="Q249" s="45"/>
      <c r="R249" s="45"/>
      <c r="S249" s="45"/>
      <c r="T249" s="45"/>
      <c r="U249" s="45"/>
      <c r="V249" s="45"/>
      <c r="W249" s="45"/>
      <c r="X249" s="45"/>
      <c r="Y249" s="45"/>
    </row>
    <row r="250" spans="1:25" ht="11.25" customHeight="1">
      <c r="A250" s="47"/>
      <c r="B250" s="45"/>
      <c r="C250" s="48"/>
      <c r="D250" s="48"/>
      <c r="E250" s="45"/>
      <c r="F250" s="45"/>
      <c r="G250" s="45"/>
      <c r="H250" s="45"/>
      <c r="I250" s="45"/>
      <c r="J250" s="45"/>
      <c r="K250" s="45"/>
      <c r="L250" s="45"/>
      <c r="M250" s="45"/>
      <c r="N250" s="45"/>
      <c r="O250" s="45"/>
      <c r="P250" s="45"/>
      <c r="Q250" s="45"/>
      <c r="R250" s="45"/>
      <c r="S250" s="45"/>
      <c r="T250" s="45"/>
      <c r="U250" s="45"/>
      <c r="V250" s="45"/>
      <c r="W250" s="45"/>
      <c r="X250" s="45"/>
      <c r="Y250" s="45"/>
    </row>
  </sheetData>
  <mergeCells count="45">
    <mergeCell ref="B40:C40"/>
    <mergeCell ref="B41:C41"/>
    <mergeCell ref="B42:C42"/>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B20:C20"/>
    <mergeCell ref="B21:C21"/>
    <mergeCell ref="B22:C22"/>
    <mergeCell ref="B23:C23"/>
    <mergeCell ref="B24:C24"/>
    <mergeCell ref="A50:E52"/>
    <mergeCell ref="A44:C44"/>
    <mergeCell ref="A45:C45"/>
    <mergeCell ref="A46:C46"/>
    <mergeCell ref="A43:D43"/>
    <mergeCell ref="D44:E44"/>
    <mergeCell ref="D45:E45"/>
    <mergeCell ref="D46:E46"/>
    <mergeCell ref="B4:C4"/>
    <mergeCell ref="B5:C5"/>
    <mergeCell ref="A1:E3"/>
    <mergeCell ref="B9:C9"/>
    <mergeCell ref="B10:C10"/>
    <mergeCell ref="B16:C16"/>
    <mergeCell ref="B17:C17"/>
    <mergeCell ref="B18:C18"/>
    <mergeCell ref="B19:C19"/>
    <mergeCell ref="B11:C11"/>
    <mergeCell ref="B12:C12"/>
    <mergeCell ref="B13:C13"/>
    <mergeCell ref="B14:C14"/>
    <mergeCell ref="B15:C15"/>
  </mergeCells>
  <pageMargins left="0.51181102362204722" right="0.51181102362204722" top="0.78740157480314965" bottom="0.78740157480314965" header="0" footer="0"/>
  <pageSetup paperSize="9" scale="9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50"/>
  <sheetViews>
    <sheetView topLeftCell="A136" zoomScale="90" zoomScaleNormal="90" workbookViewId="0">
      <selection activeCell="C35" sqref="C35"/>
    </sheetView>
  </sheetViews>
  <sheetFormatPr defaultColWidth="14.42578125" defaultRowHeight="15" customHeight="1"/>
  <cols>
    <col min="1" max="1" width="8.7109375" style="23" customWidth="1"/>
    <col min="2" max="2" width="16.5703125" style="23" customWidth="1"/>
    <col min="3" max="3" width="58.5703125" style="23" customWidth="1"/>
    <col min="4" max="4" width="11.42578125" style="23" customWidth="1"/>
    <col min="5" max="5" width="10" style="23" customWidth="1"/>
    <col min="6" max="6" width="8.85546875" style="23" customWidth="1"/>
    <col min="7" max="7" width="13.28515625" style="23" customWidth="1"/>
    <col min="8" max="9" width="11.140625" style="23" customWidth="1"/>
    <col min="10" max="10" width="13.140625" style="23" bestFit="1" customWidth="1"/>
    <col min="11" max="11" width="14.28515625" style="23" bestFit="1" customWidth="1"/>
    <col min="12" max="12" width="10.140625" style="23" customWidth="1"/>
    <col min="13" max="13" width="9.140625" style="23" customWidth="1"/>
    <col min="14" max="16384" width="14.42578125" style="23"/>
  </cols>
  <sheetData>
    <row r="1" spans="1:13" ht="71.45" customHeight="1">
      <c r="A1" s="493"/>
      <c r="B1" s="494"/>
      <c r="C1" s="491" t="s">
        <v>268</v>
      </c>
      <c r="D1" s="491"/>
      <c r="E1" s="491"/>
      <c r="F1" s="491"/>
      <c r="G1" s="491"/>
      <c r="H1" s="491"/>
      <c r="I1" s="491"/>
      <c r="J1" s="491"/>
      <c r="K1" s="500" t="s">
        <v>593</v>
      </c>
      <c r="L1" s="501"/>
      <c r="M1" s="42"/>
    </row>
    <row r="2" spans="1:13" ht="21.75" customHeight="1">
      <c r="A2" s="495"/>
      <c r="B2" s="496"/>
      <c r="C2" s="496"/>
      <c r="D2" s="496"/>
      <c r="E2" s="496"/>
      <c r="F2" s="496"/>
      <c r="G2" s="496"/>
      <c r="H2" s="496"/>
      <c r="I2" s="496"/>
      <c r="J2" s="496"/>
      <c r="K2" s="496"/>
      <c r="L2" s="497"/>
      <c r="M2" s="42"/>
    </row>
    <row r="3" spans="1:13" ht="43.9" customHeight="1">
      <c r="A3" s="455" t="s">
        <v>60</v>
      </c>
      <c r="B3" s="456"/>
      <c r="C3" s="498" t="s">
        <v>580</v>
      </c>
      <c r="D3" s="498"/>
      <c r="E3" s="498"/>
      <c r="F3" s="498"/>
      <c r="G3" s="498"/>
      <c r="H3" s="498"/>
      <c r="I3" s="498"/>
      <c r="J3" s="498"/>
      <c r="K3" s="498"/>
      <c r="L3" s="499"/>
      <c r="M3" s="42"/>
    </row>
    <row r="4" spans="1:13" ht="18.75" customHeight="1">
      <c r="A4" s="492" t="s">
        <v>249</v>
      </c>
      <c r="B4" s="476"/>
      <c r="C4" s="472" t="s">
        <v>252</v>
      </c>
      <c r="D4" s="472"/>
      <c r="E4" s="472"/>
      <c r="F4" s="457" t="s">
        <v>581</v>
      </c>
      <c r="G4" s="458"/>
      <c r="H4" s="459"/>
      <c r="I4" s="476" t="s">
        <v>61</v>
      </c>
      <c r="J4" s="476"/>
      <c r="K4" s="477">
        <v>0.26290000000000002</v>
      </c>
      <c r="L4" s="478"/>
      <c r="M4" s="42"/>
    </row>
    <row r="5" spans="1:13" ht="18.75" customHeight="1">
      <c r="A5" s="492" t="s">
        <v>1</v>
      </c>
      <c r="B5" s="476"/>
      <c r="C5" s="472" t="s">
        <v>251</v>
      </c>
      <c r="D5" s="472"/>
      <c r="E5" s="472"/>
      <c r="F5" s="460"/>
      <c r="G5" s="461"/>
      <c r="H5" s="462"/>
      <c r="I5" s="476"/>
      <c r="J5" s="476"/>
      <c r="K5" s="477"/>
      <c r="L5" s="478"/>
      <c r="M5" s="42"/>
    </row>
    <row r="6" spans="1:13" ht="18.75" customHeight="1">
      <c r="A6" s="492" t="s">
        <v>265</v>
      </c>
      <c r="B6" s="476"/>
      <c r="C6" s="472" t="s">
        <v>253</v>
      </c>
      <c r="D6" s="472"/>
      <c r="E6" s="472"/>
      <c r="F6" s="460"/>
      <c r="G6" s="461"/>
      <c r="H6" s="462"/>
      <c r="I6" s="476" t="s">
        <v>62</v>
      </c>
      <c r="J6" s="476"/>
      <c r="K6" s="502">
        <v>46111</v>
      </c>
      <c r="L6" s="503"/>
      <c r="M6" s="42"/>
    </row>
    <row r="7" spans="1:13" ht="18.75" customHeight="1">
      <c r="A7" s="487" t="s">
        <v>63</v>
      </c>
      <c r="B7" s="488"/>
      <c r="C7" s="481" t="s">
        <v>65</v>
      </c>
      <c r="D7" s="482"/>
      <c r="E7" s="483"/>
      <c r="F7" s="460"/>
      <c r="G7" s="461"/>
      <c r="H7" s="462"/>
      <c r="I7" s="476" t="s">
        <v>66</v>
      </c>
      <c r="J7" s="476"/>
      <c r="K7" s="472" t="s">
        <v>266</v>
      </c>
      <c r="L7" s="473"/>
      <c r="M7" s="42"/>
    </row>
    <row r="8" spans="1:13" ht="18.75" customHeight="1" thickBot="1">
      <c r="A8" s="489"/>
      <c r="B8" s="490"/>
      <c r="C8" s="484"/>
      <c r="D8" s="485"/>
      <c r="E8" s="486"/>
      <c r="F8" s="463"/>
      <c r="G8" s="464"/>
      <c r="H8" s="465"/>
      <c r="I8" s="470" t="s">
        <v>67</v>
      </c>
      <c r="J8" s="471"/>
      <c r="K8" s="474" t="s">
        <v>267</v>
      </c>
      <c r="L8" s="475"/>
      <c r="M8" s="42"/>
    </row>
    <row r="9" spans="1:13" ht="12" customHeight="1">
      <c r="A9" s="517" t="s">
        <v>68</v>
      </c>
      <c r="B9" s="518"/>
      <c r="C9" s="518"/>
      <c r="D9" s="518"/>
      <c r="E9" s="518"/>
      <c r="F9" s="518"/>
      <c r="G9" s="518"/>
      <c r="H9" s="518"/>
      <c r="I9" s="518"/>
      <c r="J9" s="518"/>
      <c r="K9" s="518"/>
      <c r="L9" s="519"/>
      <c r="M9" s="42"/>
    </row>
    <row r="10" spans="1:13" ht="18.75" customHeight="1" thickBot="1">
      <c r="A10" s="520"/>
      <c r="B10" s="521"/>
      <c r="C10" s="521"/>
      <c r="D10" s="521"/>
      <c r="E10" s="521"/>
      <c r="F10" s="521"/>
      <c r="G10" s="521"/>
      <c r="H10" s="521"/>
      <c r="I10" s="521"/>
      <c r="J10" s="521"/>
      <c r="K10" s="521"/>
      <c r="L10" s="522"/>
      <c r="M10" s="42"/>
    </row>
    <row r="11" spans="1:13" customFormat="1" ht="28.15" customHeight="1">
      <c r="A11" s="479" t="s">
        <v>74</v>
      </c>
      <c r="B11" s="468" t="s">
        <v>276</v>
      </c>
      <c r="C11" s="468" t="s">
        <v>75</v>
      </c>
      <c r="D11" s="468" t="s">
        <v>135</v>
      </c>
      <c r="E11" s="468" t="s">
        <v>166</v>
      </c>
      <c r="F11" s="468" t="s">
        <v>277</v>
      </c>
      <c r="G11" s="468" t="s">
        <v>278</v>
      </c>
      <c r="H11" s="468"/>
      <c r="I11" s="468" t="s">
        <v>279</v>
      </c>
      <c r="J11" s="468" t="s">
        <v>280</v>
      </c>
      <c r="K11" s="468" t="s">
        <v>281</v>
      </c>
      <c r="L11" s="466" t="s">
        <v>282</v>
      </c>
    </row>
    <row r="12" spans="1:13" customFormat="1" ht="33.6" customHeight="1">
      <c r="A12" s="480"/>
      <c r="B12" s="469"/>
      <c r="C12" s="469"/>
      <c r="D12" s="469"/>
      <c r="E12" s="469"/>
      <c r="F12" s="469"/>
      <c r="G12" s="138" t="s">
        <v>283</v>
      </c>
      <c r="H12" s="138" t="s">
        <v>284</v>
      </c>
      <c r="I12" s="469"/>
      <c r="J12" s="469"/>
      <c r="K12" s="469"/>
      <c r="L12" s="467"/>
    </row>
    <row r="13" spans="1:13" customFormat="1" ht="15" customHeight="1">
      <c r="A13" s="385" t="s">
        <v>168</v>
      </c>
      <c r="B13" s="454" t="s">
        <v>3</v>
      </c>
      <c r="C13" s="454"/>
      <c r="D13" s="454"/>
      <c r="E13" s="454"/>
      <c r="F13" s="454"/>
      <c r="G13" s="454"/>
      <c r="H13" s="454"/>
      <c r="I13" s="454"/>
      <c r="J13" s="143">
        <v>47378.5</v>
      </c>
      <c r="K13" s="143">
        <v>59836.3</v>
      </c>
      <c r="L13" s="386">
        <v>15.841768016743751</v>
      </c>
    </row>
    <row r="14" spans="1:13" customFormat="1" ht="15" customHeight="1">
      <c r="A14" s="387" t="s">
        <v>169</v>
      </c>
      <c r="B14" s="453" t="s">
        <v>4</v>
      </c>
      <c r="C14" s="453"/>
      <c r="D14" s="453"/>
      <c r="E14" s="453"/>
      <c r="F14" s="453"/>
      <c r="G14" s="453"/>
      <c r="H14" s="453"/>
      <c r="I14" s="453"/>
      <c r="J14" s="144">
        <v>39388</v>
      </c>
      <c r="K14" s="144">
        <v>49744</v>
      </c>
      <c r="L14" s="388">
        <v>13.169813444763481</v>
      </c>
    </row>
    <row r="15" spans="1:13" customFormat="1" ht="25.5">
      <c r="A15" s="389" t="s">
        <v>170</v>
      </c>
      <c r="B15" s="140" t="s">
        <v>285</v>
      </c>
      <c r="C15" s="139" t="s">
        <v>101</v>
      </c>
      <c r="D15" s="140" t="s">
        <v>64</v>
      </c>
      <c r="E15" s="140" t="s">
        <v>51</v>
      </c>
      <c r="F15" s="141">
        <v>80</v>
      </c>
      <c r="G15" s="142">
        <v>124.63</v>
      </c>
      <c r="H15" s="142">
        <v>4.32</v>
      </c>
      <c r="I15" s="142">
        <v>128.94999999999999</v>
      </c>
      <c r="J15" s="142">
        <v>10316</v>
      </c>
      <c r="K15" s="142">
        <v>13028</v>
      </c>
      <c r="L15" s="390">
        <v>3.4491864256669875</v>
      </c>
    </row>
    <row r="16" spans="1:13" customFormat="1">
      <c r="A16" s="389" t="s">
        <v>171</v>
      </c>
      <c r="B16" s="140" t="s">
        <v>286</v>
      </c>
      <c r="C16" s="139" t="s">
        <v>172</v>
      </c>
      <c r="D16" s="140" t="s">
        <v>64</v>
      </c>
      <c r="E16" s="140" t="s">
        <v>51</v>
      </c>
      <c r="F16" s="141">
        <v>400</v>
      </c>
      <c r="G16" s="142">
        <v>66.84</v>
      </c>
      <c r="H16" s="142">
        <v>5.84</v>
      </c>
      <c r="I16" s="142">
        <v>72.680000000000007</v>
      </c>
      <c r="J16" s="142">
        <v>29072</v>
      </c>
      <c r="K16" s="142">
        <v>36716</v>
      </c>
      <c r="L16" s="390">
        <v>9.7206270190964936</v>
      </c>
    </row>
    <row r="17" spans="1:12" customFormat="1">
      <c r="A17" s="387" t="s">
        <v>173</v>
      </c>
      <c r="B17" s="453" t="s">
        <v>287</v>
      </c>
      <c r="C17" s="453"/>
      <c r="D17" s="453"/>
      <c r="E17" s="453"/>
      <c r="F17" s="453"/>
      <c r="G17" s="453"/>
      <c r="H17" s="453"/>
      <c r="I17" s="453"/>
      <c r="J17" s="144">
        <v>7990.5</v>
      </c>
      <c r="K17" s="144">
        <v>10092.299999999999</v>
      </c>
      <c r="L17" s="388">
        <v>2.6719545719802689</v>
      </c>
    </row>
    <row r="18" spans="1:12" customFormat="1" ht="63.75">
      <c r="A18" s="389" t="s">
        <v>174</v>
      </c>
      <c r="B18" s="140" t="s">
        <v>288</v>
      </c>
      <c r="C18" s="139" t="s">
        <v>108</v>
      </c>
      <c r="D18" s="140" t="s">
        <v>64</v>
      </c>
      <c r="E18" s="140" t="s">
        <v>109</v>
      </c>
      <c r="F18" s="141">
        <v>120</v>
      </c>
      <c r="G18" s="142">
        <v>0</v>
      </c>
      <c r="H18" s="142">
        <v>30</v>
      </c>
      <c r="I18" s="142">
        <v>30</v>
      </c>
      <c r="J18" s="142">
        <v>3600</v>
      </c>
      <c r="K18" s="142">
        <v>4546.8</v>
      </c>
      <c r="L18" s="390">
        <v>1.2037734756081255</v>
      </c>
    </row>
    <row r="19" spans="1:12" customFormat="1" ht="25.5">
      <c r="A19" s="389" t="s">
        <v>175</v>
      </c>
      <c r="B19" s="140" t="s">
        <v>289</v>
      </c>
      <c r="C19" s="139" t="s">
        <v>176</v>
      </c>
      <c r="D19" s="140" t="s">
        <v>64</v>
      </c>
      <c r="E19" s="140" t="s">
        <v>55</v>
      </c>
      <c r="F19" s="141">
        <v>150</v>
      </c>
      <c r="G19" s="142">
        <v>23.03</v>
      </c>
      <c r="H19" s="142">
        <v>6.24</v>
      </c>
      <c r="I19" s="142">
        <v>29.27</v>
      </c>
      <c r="J19" s="142">
        <v>4390.5</v>
      </c>
      <c r="K19" s="142">
        <v>5545.5</v>
      </c>
      <c r="L19" s="390">
        <v>1.4681810963721431</v>
      </c>
    </row>
    <row r="20" spans="1:12" customFormat="1">
      <c r="A20" s="385" t="s">
        <v>177</v>
      </c>
      <c r="B20" s="454" t="s">
        <v>5</v>
      </c>
      <c r="C20" s="454"/>
      <c r="D20" s="454"/>
      <c r="E20" s="454"/>
      <c r="F20" s="454"/>
      <c r="G20" s="454"/>
      <c r="H20" s="454"/>
      <c r="I20" s="454"/>
      <c r="J20" s="143">
        <v>868.57</v>
      </c>
      <c r="K20" s="143">
        <v>1096.6400000000001</v>
      </c>
      <c r="L20" s="386">
        <v>0.29033741187008338</v>
      </c>
    </row>
    <row r="21" spans="1:12" customFormat="1">
      <c r="A21" s="387" t="s">
        <v>178</v>
      </c>
      <c r="B21" s="453" t="s">
        <v>290</v>
      </c>
      <c r="C21" s="453"/>
      <c r="D21" s="453"/>
      <c r="E21" s="453"/>
      <c r="F21" s="453"/>
      <c r="G21" s="453"/>
      <c r="H21" s="453"/>
      <c r="I21" s="453"/>
      <c r="J21" s="144">
        <v>494.07</v>
      </c>
      <c r="K21" s="144">
        <v>623.67999999999995</v>
      </c>
      <c r="L21" s="388">
        <v>0.16512040143997442</v>
      </c>
    </row>
    <row r="22" spans="1:12" customFormat="1" ht="38.25">
      <c r="A22" s="389" t="s">
        <v>179</v>
      </c>
      <c r="B22" s="140" t="s">
        <v>865</v>
      </c>
      <c r="C22" s="139" t="s">
        <v>183</v>
      </c>
      <c r="D22" s="140" t="s">
        <v>143</v>
      </c>
      <c r="E22" s="140" t="s">
        <v>184</v>
      </c>
      <c r="F22" s="141">
        <v>128.33000000000001</v>
      </c>
      <c r="G22" s="142">
        <v>3.72</v>
      </c>
      <c r="H22" s="142">
        <v>0.13</v>
      </c>
      <c r="I22" s="142">
        <v>3.85</v>
      </c>
      <c r="J22" s="142">
        <v>494.07</v>
      </c>
      <c r="K22" s="142">
        <v>623.67999999999995</v>
      </c>
      <c r="L22" s="390">
        <v>0.16512040143997442</v>
      </c>
    </row>
    <row r="23" spans="1:12" customFormat="1">
      <c r="A23" s="387" t="s">
        <v>181</v>
      </c>
      <c r="B23" s="453" t="s">
        <v>112</v>
      </c>
      <c r="C23" s="453"/>
      <c r="D23" s="453"/>
      <c r="E23" s="453"/>
      <c r="F23" s="453"/>
      <c r="G23" s="453"/>
      <c r="H23" s="453"/>
      <c r="I23" s="453"/>
      <c r="J23" s="144">
        <v>374.5</v>
      </c>
      <c r="K23" s="144">
        <v>472.96</v>
      </c>
      <c r="L23" s="388">
        <v>0.12521701043010888</v>
      </c>
    </row>
    <row r="24" spans="1:12" customFormat="1" ht="25.5">
      <c r="A24" s="389" t="s">
        <v>182</v>
      </c>
      <c r="B24" s="140" t="s">
        <v>598</v>
      </c>
      <c r="C24" s="139" t="s">
        <v>599</v>
      </c>
      <c r="D24" s="140" t="s">
        <v>143</v>
      </c>
      <c r="E24" s="140" t="s">
        <v>600</v>
      </c>
      <c r="F24" s="141">
        <v>1</v>
      </c>
      <c r="G24" s="142">
        <v>0</v>
      </c>
      <c r="H24" s="142">
        <v>103.03</v>
      </c>
      <c r="I24" s="142">
        <v>103.03</v>
      </c>
      <c r="J24" s="142">
        <v>103.03</v>
      </c>
      <c r="K24" s="142">
        <v>130.12</v>
      </c>
      <c r="L24" s="390">
        <v>3.444950396897363E-2</v>
      </c>
    </row>
    <row r="25" spans="1:12" customFormat="1" ht="25.5">
      <c r="A25" s="389" t="s">
        <v>601</v>
      </c>
      <c r="B25" s="140" t="s">
        <v>602</v>
      </c>
      <c r="C25" s="139" t="s">
        <v>603</v>
      </c>
      <c r="D25" s="140" t="s">
        <v>143</v>
      </c>
      <c r="E25" s="140" t="s">
        <v>600</v>
      </c>
      <c r="F25" s="141">
        <v>1</v>
      </c>
      <c r="G25" s="142">
        <v>0</v>
      </c>
      <c r="H25" s="142">
        <v>271.47000000000003</v>
      </c>
      <c r="I25" s="142">
        <v>271.47000000000003</v>
      </c>
      <c r="J25" s="142">
        <v>271.47000000000003</v>
      </c>
      <c r="K25" s="142">
        <v>342.84</v>
      </c>
      <c r="L25" s="390">
        <v>9.0767506461135239E-2</v>
      </c>
    </row>
    <row r="26" spans="1:12" customFormat="1">
      <c r="A26" s="385" t="s">
        <v>185</v>
      </c>
      <c r="B26" s="454" t="s">
        <v>6</v>
      </c>
      <c r="C26" s="454"/>
      <c r="D26" s="454"/>
      <c r="E26" s="454"/>
      <c r="F26" s="454"/>
      <c r="G26" s="454"/>
      <c r="H26" s="454"/>
      <c r="I26" s="454"/>
      <c r="J26" s="143">
        <v>9689.14</v>
      </c>
      <c r="K26" s="143">
        <v>12236.83</v>
      </c>
      <c r="L26" s="386">
        <v>3.2397227455629847</v>
      </c>
    </row>
    <row r="27" spans="1:12" customFormat="1">
      <c r="A27" s="387" t="s">
        <v>186</v>
      </c>
      <c r="B27" s="453" t="s">
        <v>113</v>
      </c>
      <c r="C27" s="453"/>
      <c r="D27" s="453"/>
      <c r="E27" s="453"/>
      <c r="F27" s="453"/>
      <c r="G27" s="453"/>
      <c r="H27" s="453"/>
      <c r="I27" s="453"/>
      <c r="J27" s="144">
        <v>9689.14</v>
      </c>
      <c r="K27" s="144">
        <v>12236.83</v>
      </c>
      <c r="L27" s="388">
        <v>3.2397227455629847</v>
      </c>
    </row>
    <row r="28" spans="1:12" customFormat="1" ht="25.5">
      <c r="A28" s="389" t="s">
        <v>187</v>
      </c>
      <c r="B28" s="140" t="s">
        <v>291</v>
      </c>
      <c r="C28" s="139" t="s">
        <v>189</v>
      </c>
      <c r="D28" s="140" t="s">
        <v>64</v>
      </c>
      <c r="E28" s="140" t="s">
        <v>180</v>
      </c>
      <c r="F28" s="141">
        <v>4.78</v>
      </c>
      <c r="G28" s="142">
        <v>7</v>
      </c>
      <c r="H28" s="142">
        <v>2.34</v>
      </c>
      <c r="I28" s="142">
        <v>9.34</v>
      </c>
      <c r="J28" s="142">
        <v>44.65</v>
      </c>
      <c r="K28" s="142">
        <v>56.4</v>
      </c>
      <c r="L28" s="390">
        <v>1.4932001412927396E-2</v>
      </c>
    </row>
    <row r="29" spans="1:12" customFormat="1" ht="25.5">
      <c r="A29" s="389" t="s">
        <v>188</v>
      </c>
      <c r="B29" s="140" t="s">
        <v>604</v>
      </c>
      <c r="C29" s="139" t="s">
        <v>605</v>
      </c>
      <c r="D29" s="140" t="s">
        <v>143</v>
      </c>
      <c r="E29" s="140" t="s">
        <v>184</v>
      </c>
      <c r="F29" s="141">
        <v>114.45</v>
      </c>
      <c r="G29" s="142">
        <v>3.9</v>
      </c>
      <c r="H29" s="142">
        <v>1.4</v>
      </c>
      <c r="I29" s="142">
        <v>5.3</v>
      </c>
      <c r="J29" s="142">
        <v>606.59</v>
      </c>
      <c r="K29" s="142">
        <v>765.67</v>
      </c>
      <c r="L29" s="390">
        <v>0.20271250925241344</v>
      </c>
    </row>
    <row r="30" spans="1:12" customFormat="1" ht="25.5">
      <c r="A30" s="389" t="s">
        <v>190</v>
      </c>
      <c r="B30" s="140" t="s">
        <v>293</v>
      </c>
      <c r="C30" s="139" t="s">
        <v>194</v>
      </c>
      <c r="D30" s="140" t="s">
        <v>64</v>
      </c>
      <c r="E30" s="140" t="s">
        <v>180</v>
      </c>
      <c r="F30" s="141">
        <v>7.54</v>
      </c>
      <c r="G30" s="142">
        <v>19.440000000000001</v>
      </c>
      <c r="H30" s="142">
        <v>7.08</v>
      </c>
      <c r="I30" s="142">
        <v>26.52</v>
      </c>
      <c r="J30" s="142">
        <v>199.96</v>
      </c>
      <c r="K30" s="142">
        <v>252.51</v>
      </c>
      <c r="L30" s="390">
        <v>6.685247653862228E-2</v>
      </c>
    </row>
    <row r="31" spans="1:12" customFormat="1" ht="25.5">
      <c r="A31" s="389" t="s">
        <v>191</v>
      </c>
      <c r="B31" s="140" t="s">
        <v>606</v>
      </c>
      <c r="C31" s="139" t="s">
        <v>607</v>
      </c>
      <c r="D31" s="140" t="s">
        <v>64</v>
      </c>
      <c r="E31" s="140" t="s">
        <v>48</v>
      </c>
      <c r="F31" s="141">
        <v>4</v>
      </c>
      <c r="G31" s="142">
        <v>10.029999999999999</v>
      </c>
      <c r="H31" s="142">
        <v>3.58</v>
      </c>
      <c r="I31" s="142">
        <v>13.61</v>
      </c>
      <c r="J31" s="142">
        <v>54.44</v>
      </c>
      <c r="K31" s="142">
        <v>68.760000000000005</v>
      </c>
      <c r="L31" s="390">
        <v>1.8204333637462551E-2</v>
      </c>
    </row>
    <row r="32" spans="1:12" customFormat="1" ht="25.5">
      <c r="A32" s="389" t="s">
        <v>193</v>
      </c>
      <c r="B32" s="140" t="s">
        <v>294</v>
      </c>
      <c r="C32" s="139" t="s">
        <v>196</v>
      </c>
      <c r="D32" s="140" t="s">
        <v>143</v>
      </c>
      <c r="E32" s="140" t="s">
        <v>184</v>
      </c>
      <c r="F32" s="141">
        <v>13.44</v>
      </c>
      <c r="G32" s="142">
        <v>15.22</v>
      </c>
      <c r="H32" s="142">
        <v>5.24</v>
      </c>
      <c r="I32" s="142">
        <v>20.46</v>
      </c>
      <c r="J32" s="142">
        <v>274.98</v>
      </c>
      <c r="K32" s="142">
        <v>347.29</v>
      </c>
      <c r="L32" s="390">
        <v>9.1945651962687155E-2</v>
      </c>
    </row>
    <row r="33" spans="1:12" customFormat="1" ht="25.5">
      <c r="A33" s="389" t="s">
        <v>195</v>
      </c>
      <c r="B33" s="140" t="s">
        <v>292</v>
      </c>
      <c r="C33" s="139" t="s">
        <v>192</v>
      </c>
      <c r="D33" s="140" t="s">
        <v>64</v>
      </c>
      <c r="E33" s="140" t="s">
        <v>180</v>
      </c>
      <c r="F33" s="141">
        <v>2.52</v>
      </c>
      <c r="G33" s="142">
        <v>7.52</v>
      </c>
      <c r="H33" s="142">
        <v>2.75</v>
      </c>
      <c r="I33" s="142">
        <v>10.27</v>
      </c>
      <c r="J33" s="142">
        <v>25.88</v>
      </c>
      <c r="K33" s="142">
        <v>32.68</v>
      </c>
      <c r="L33" s="390">
        <v>8.652088761958639E-3</v>
      </c>
    </row>
    <row r="34" spans="1:12" customFormat="1" ht="38.25">
      <c r="A34" s="389" t="s">
        <v>197</v>
      </c>
      <c r="B34" s="140" t="s">
        <v>608</v>
      </c>
      <c r="C34" s="139" t="s">
        <v>609</v>
      </c>
      <c r="D34" s="140" t="s">
        <v>64</v>
      </c>
      <c r="E34" s="140" t="s">
        <v>180</v>
      </c>
      <c r="F34" s="141">
        <v>113.35</v>
      </c>
      <c r="G34" s="142">
        <v>6.01</v>
      </c>
      <c r="H34" s="142">
        <v>2.04</v>
      </c>
      <c r="I34" s="142">
        <v>8.0500000000000007</v>
      </c>
      <c r="J34" s="142">
        <v>912.47</v>
      </c>
      <c r="K34" s="142">
        <v>1152.77</v>
      </c>
      <c r="L34" s="390">
        <v>0.30519793029752329</v>
      </c>
    </row>
    <row r="35" spans="1:12" customFormat="1" ht="25.5">
      <c r="A35" s="389" t="s">
        <v>198</v>
      </c>
      <c r="B35" s="140" t="s">
        <v>610</v>
      </c>
      <c r="C35" s="139" t="s">
        <v>611</v>
      </c>
      <c r="D35" s="140" t="s">
        <v>143</v>
      </c>
      <c r="E35" s="140" t="s">
        <v>184</v>
      </c>
      <c r="F35" s="141">
        <v>109.73</v>
      </c>
      <c r="G35" s="142">
        <v>8.4499999999999993</v>
      </c>
      <c r="H35" s="142">
        <v>3.29</v>
      </c>
      <c r="I35" s="142">
        <v>11.74</v>
      </c>
      <c r="J35" s="142">
        <v>1288.23</v>
      </c>
      <c r="K35" s="142">
        <v>1627.3</v>
      </c>
      <c r="L35" s="390">
        <v>0.43083060105065163</v>
      </c>
    </row>
    <row r="36" spans="1:12" customFormat="1" ht="25.5">
      <c r="A36" s="389" t="s">
        <v>199</v>
      </c>
      <c r="B36" s="140" t="s">
        <v>612</v>
      </c>
      <c r="C36" s="139" t="s">
        <v>613</v>
      </c>
      <c r="D36" s="140" t="s">
        <v>143</v>
      </c>
      <c r="E36" s="140" t="s">
        <v>100</v>
      </c>
      <c r="F36" s="141">
        <v>7</v>
      </c>
      <c r="G36" s="142">
        <v>202.8</v>
      </c>
      <c r="H36" s="142">
        <v>694.62</v>
      </c>
      <c r="I36" s="142">
        <v>897.42</v>
      </c>
      <c r="J36" s="142">
        <v>6281.94</v>
      </c>
      <c r="K36" s="142">
        <v>7933.45</v>
      </c>
      <c r="L36" s="390">
        <v>2.1003951526487383</v>
      </c>
    </row>
    <row r="37" spans="1:12" customFormat="1">
      <c r="A37" s="385" t="s">
        <v>200</v>
      </c>
      <c r="B37" s="454" t="s">
        <v>1168</v>
      </c>
      <c r="C37" s="454"/>
      <c r="D37" s="454"/>
      <c r="E37" s="454"/>
      <c r="F37" s="454"/>
      <c r="G37" s="454"/>
      <c r="H37" s="454"/>
      <c r="I37" s="454"/>
      <c r="J37" s="143">
        <v>2743.26</v>
      </c>
      <c r="K37" s="143">
        <v>3458.17</v>
      </c>
      <c r="L37" s="386">
        <v>0.91555672564083568</v>
      </c>
    </row>
    <row r="38" spans="1:12" customFormat="1">
      <c r="A38" s="387" t="s">
        <v>201</v>
      </c>
      <c r="B38" s="453" t="s">
        <v>614</v>
      </c>
      <c r="C38" s="453"/>
      <c r="D38" s="453"/>
      <c r="E38" s="453"/>
      <c r="F38" s="453"/>
      <c r="G38" s="453"/>
      <c r="H38" s="453"/>
      <c r="I38" s="453"/>
      <c r="J38" s="144">
        <v>2743.26</v>
      </c>
      <c r="K38" s="144">
        <v>3458.17</v>
      </c>
      <c r="L38" s="388">
        <v>0.91555672564083568</v>
      </c>
    </row>
    <row r="39" spans="1:12" customFormat="1" ht="25.5">
      <c r="A39" s="389" t="s">
        <v>162</v>
      </c>
      <c r="B39" s="140" t="s">
        <v>615</v>
      </c>
      <c r="C39" s="139" t="s">
        <v>616</v>
      </c>
      <c r="D39" s="140" t="s">
        <v>64</v>
      </c>
      <c r="E39" s="140" t="s">
        <v>180</v>
      </c>
      <c r="F39" s="141">
        <v>1662.58</v>
      </c>
      <c r="G39" s="142">
        <v>1.1499999999999999</v>
      </c>
      <c r="H39" s="142">
        <v>0.5</v>
      </c>
      <c r="I39" s="142">
        <v>1.65</v>
      </c>
      <c r="J39" s="142">
        <v>2743.26</v>
      </c>
      <c r="K39" s="142">
        <v>3458.17</v>
      </c>
      <c r="L39" s="390">
        <v>0.91555672564083568</v>
      </c>
    </row>
    <row r="40" spans="1:12" customFormat="1">
      <c r="A40" s="385" t="s">
        <v>202</v>
      </c>
      <c r="B40" s="454" t="s">
        <v>7</v>
      </c>
      <c r="C40" s="454"/>
      <c r="D40" s="454"/>
      <c r="E40" s="454"/>
      <c r="F40" s="454"/>
      <c r="G40" s="454"/>
      <c r="H40" s="454"/>
      <c r="I40" s="454"/>
      <c r="J40" s="143">
        <v>311.16000000000003</v>
      </c>
      <c r="K40" s="143">
        <v>393.05</v>
      </c>
      <c r="L40" s="386">
        <v>0.10406069424381406</v>
      </c>
    </row>
    <row r="41" spans="1:12" customFormat="1">
      <c r="A41" s="387" t="s">
        <v>204</v>
      </c>
      <c r="B41" s="453" t="s">
        <v>617</v>
      </c>
      <c r="C41" s="453"/>
      <c r="D41" s="453"/>
      <c r="E41" s="453"/>
      <c r="F41" s="453"/>
      <c r="G41" s="453"/>
      <c r="H41" s="453"/>
      <c r="I41" s="453"/>
      <c r="J41" s="144">
        <v>311.16000000000003</v>
      </c>
      <c r="K41" s="144">
        <v>393.05</v>
      </c>
      <c r="L41" s="388">
        <v>0.10406069424381406</v>
      </c>
    </row>
    <row r="42" spans="1:12" customFormat="1" ht="63.75">
      <c r="A42" s="389" t="s">
        <v>269</v>
      </c>
      <c r="B42" s="140" t="s">
        <v>618</v>
      </c>
      <c r="C42" s="139" t="s">
        <v>619</v>
      </c>
      <c r="D42" s="140" t="s">
        <v>143</v>
      </c>
      <c r="E42" s="140" t="s">
        <v>184</v>
      </c>
      <c r="F42" s="141">
        <v>163.77000000000001</v>
      </c>
      <c r="G42" s="142">
        <v>1.05</v>
      </c>
      <c r="H42" s="142">
        <v>0.85</v>
      </c>
      <c r="I42" s="142">
        <v>1.9</v>
      </c>
      <c r="J42" s="142">
        <v>311.16000000000003</v>
      </c>
      <c r="K42" s="142">
        <v>393.05</v>
      </c>
      <c r="L42" s="390">
        <v>0.10406069424381406</v>
      </c>
    </row>
    <row r="43" spans="1:12" customFormat="1">
      <c r="A43" s="385" t="s">
        <v>209</v>
      </c>
      <c r="B43" s="454" t="s">
        <v>203</v>
      </c>
      <c r="C43" s="454"/>
      <c r="D43" s="454"/>
      <c r="E43" s="454"/>
      <c r="F43" s="454"/>
      <c r="G43" s="454"/>
      <c r="H43" s="454"/>
      <c r="I43" s="454"/>
      <c r="J43" s="143">
        <v>20113.82</v>
      </c>
      <c r="K43" s="143">
        <v>25399.16</v>
      </c>
      <c r="L43" s="386">
        <v>6.7244732802689544</v>
      </c>
    </row>
    <row r="44" spans="1:12" customFormat="1">
      <c r="A44" s="387" t="s">
        <v>211</v>
      </c>
      <c r="B44" s="453" t="s">
        <v>295</v>
      </c>
      <c r="C44" s="453"/>
      <c r="D44" s="453"/>
      <c r="E44" s="453"/>
      <c r="F44" s="453"/>
      <c r="G44" s="453"/>
      <c r="H44" s="453"/>
      <c r="I44" s="453"/>
      <c r="J44" s="144">
        <v>7397.6</v>
      </c>
      <c r="K44" s="144">
        <v>9341.02</v>
      </c>
      <c r="L44" s="388">
        <v>2.4730518411025368</v>
      </c>
    </row>
    <row r="45" spans="1:12" customFormat="1" ht="38.25">
      <c r="A45" s="389" t="s">
        <v>212</v>
      </c>
      <c r="B45" s="140" t="s">
        <v>620</v>
      </c>
      <c r="C45" s="139" t="s">
        <v>621</v>
      </c>
      <c r="D45" s="140" t="s">
        <v>64</v>
      </c>
      <c r="E45" s="140" t="s">
        <v>55</v>
      </c>
      <c r="F45" s="141">
        <v>310.67</v>
      </c>
      <c r="G45" s="142">
        <v>0.95</v>
      </c>
      <c r="H45" s="142">
        <v>2.1800000000000002</v>
      </c>
      <c r="I45" s="142">
        <v>3.13</v>
      </c>
      <c r="J45" s="142">
        <v>972.4</v>
      </c>
      <c r="K45" s="142">
        <v>1227.1500000000001</v>
      </c>
      <c r="L45" s="390">
        <v>0.32489016904031659</v>
      </c>
    </row>
    <row r="46" spans="1:12" customFormat="1" ht="38.25">
      <c r="A46" s="389" t="s">
        <v>260</v>
      </c>
      <c r="B46" s="140" t="s">
        <v>296</v>
      </c>
      <c r="C46" s="139" t="s">
        <v>297</v>
      </c>
      <c r="D46" s="140" t="s">
        <v>64</v>
      </c>
      <c r="E46" s="140" t="s">
        <v>55</v>
      </c>
      <c r="F46" s="141">
        <v>919.89</v>
      </c>
      <c r="G46" s="142">
        <v>1.2</v>
      </c>
      <c r="H46" s="142">
        <v>3.33</v>
      </c>
      <c r="I46" s="142">
        <v>4.53</v>
      </c>
      <c r="J46" s="142">
        <v>4167.1000000000004</v>
      </c>
      <c r="K46" s="142">
        <v>5261.77</v>
      </c>
      <c r="L46" s="390">
        <v>1.3930630686967906</v>
      </c>
    </row>
    <row r="47" spans="1:12" customFormat="1" ht="38.25">
      <c r="A47" s="389" t="s">
        <v>622</v>
      </c>
      <c r="B47" s="140" t="s">
        <v>623</v>
      </c>
      <c r="C47" s="139" t="s">
        <v>624</v>
      </c>
      <c r="D47" s="140" t="s">
        <v>64</v>
      </c>
      <c r="E47" s="140" t="s">
        <v>55</v>
      </c>
      <c r="F47" s="141">
        <v>90</v>
      </c>
      <c r="G47" s="142">
        <v>4.76</v>
      </c>
      <c r="H47" s="142">
        <v>20.329999999999998</v>
      </c>
      <c r="I47" s="142">
        <v>25.09</v>
      </c>
      <c r="J47" s="142">
        <v>2258.1</v>
      </c>
      <c r="K47" s="142">
        <v>2852.1</v>
      </c>
      <c r="L47" s="390">
        <v>0.75509860336542944</v>
      </c>
    </row>
    <row r="48" spans="1:12" customFormat="1">
      <c r="A48" s="387" t="s">
        <v>214</v>
      </c>
      <c r="B48" s="453" t="s">
        <v>298</v>
      </c>
      <c r="C48" s="453"/>
      <c r="D48" s="453"/>
      <c r="E48" s="453"/>
      <c r="F48" s="453"/>
      <c r="G48" s="453"/>
      <c r="H48" s="453"/>
      <c r="I48" s="453"/>
      <c r="J48" s="144">
        <v>1642.03</v>
      </c>
      <c r="K48" s="144">
        <v>2073.71</v>
      </c>
      <c r="L48" s="388">
        <v>0.54901845124116444</v>
      </c>
    </row>
    <row r="49" spans="1:12" customFormat="1" ht="25.5">
      <c r="A49" s="389" t="s">
        <v>215</v>
      </c>
      <c r="B49" s="140" t="s">
        <v>301</v>
      </c>
      <c r="C49" s="139" t="s">
        <v>625</v>
      </c>
      <c r="D49" s="140" t="s">
        <v>64</v>
      </c>
      <c r="E49" s="140" t="s">
        <v>48</v>
      </c>
      <c r="F49" s="141">
        <v>8</v>
      </c>
      <c r="G49" s="142">
        <v>1.47</v>
      </c>
      <c r="H49" s="142">
        <v>9.67</v>
      </c>
      <c r="I49" s="142">
        <v>11.14</v>
      </c>
      <c r="J49" s="142">
        <v>89.12</v>
      </c>
      <c r="K49" s="142">
        <v>112.56</v>
      </c>
      <c r="L49" s="390">
        <v>2.9800462394310421E-2</v>
      </c>
    </row>
    <row r="50" spans="1:12" customFormat="1" ht="25.5">
      <c r="A50" s="389" t="s">
        <v>216</v>
      </c>
      <c r="B50" s="140" t="s">
        <v>300</v>
      </c>
      <c r="C50" s="139" t="s">
        <v>626</v>
      </c>
      <c r="D50" s="140" t="s">
        <v>64</v>
      </c>
      <c r="E50" s="140" t="s">
        <v>48</v>
      </c>
      <c r="F50" s="141">
        <v>7</v>
      </c>
      <c r="G50" s="142">
        <v>1.47</v>
      </c>
      <c r="H50" s="142">
        <v>9.67</v>
      </c>
      <c r="I50" s="142">
        <v>11.14</v>
      </c>
      <c r="J50" s="142">
        <v>77.98</v>
      </c>
      <c r="K50" s="142">
        <v>98.49</v>
      </c>
      <c r="L50" s="390">
        <v>2.6075404595021615E-2</v>
      </c>
    </row>
    <row r="51" spans="1:12" customFormat="1" ht="25.5">
      <c r="A51" s="389" t="s">
        <v>627</v>
      </c>
      <c r="B51" s="140" t="s">
        <v>299</v>
      </c>
      <c r="C51" s="139" t="s">
        <v>628</v>
      </c>
      <c r="D51" s="140" t="s">
        <v>64</v>
      </c>
      <c r="E51" s="140" t="s">
        <v>48</v>
      </c>
      <c r="F51" s="141">
        <v>11</v>
      </c>
      <c r="G51" s="142">
        <v>1.95</v>
      </c>
      <c r="H51" s="142">
        <v>10.19</v>
      </c>
      <c r="I51" s="142">
        <v>12.14</v>
      </c>
      <c r="J51" s="142">
        <v>133.54</v>
      </c>
      <c r="K51" s="142">
        <v>168.63</v>
      </c>
      <c r="L51" s="390">
        <v>4.4645095713864304E-2</v>
      </c>
    </row>
    <row r="52" spans="1:12" customFormat="1" ht="25.5">
      <c r="A52" s="389" t="s">
        <v>629</v>
      </c>
      <c r="B52" s="140" t="s">
        <v>630</v>
      </c>
      <c r="C52" s="139" t="s">
        <v>631</v>
      </c>
      <c r="D52" s="140" t="s">
        <v>64</v>
      </c>
      <c r="E52" s="140" t="s">
        <v>48</v>
      </c>
      <c r="F52" s="141">
        <v>1</v>
      </c>
      <c r="G52" s="142">
        <v>22.15</v>
      </c>
      <c r="H52" s="142">
        <v>81.23</v>
      </c>
      <c r="I52" s="142">
        <v>103.38</v>
      </c>
      <c r="J52" s="142">
        <v>103.38</v>
      </c>
      <c r="K52" s="142">
        <v>130.56</v>
      </c>
      <c r="L52" s="390">
        <v>3.4565994760138309E-2</v>
      </c>
    </row>
    <row r="53" spans="1:12" customFormat="1" ht="25.5">
      <c r="A53" s="389" t="s">
        <v>632</v>
      </c>
      <c r="B53" s="140" t="s">
        <v>633</v>
      </c>
      <c r="C53" s="139" t="s">
        <v>634</v>
      </c>
      <c r="D53" s="140" t="s">
        <v>64</v>
      </c>
      <c r="E53" s="140" t="s">
        <v>48</v>
      </c>
      <c r="F53" s="141">
        <v>1</v>
      </c>
      <c r="G53" s="142">
        <v>22.15</v>
      </c>
      <c r="H53" s="142">
        <v>70.36</v>
      </c>
      <c r="I53" s="142">
        <v>92.51</v>
      </c>
      <c r="J53" s="142">
        <v>92.51</v>
      </c>
      <c r="K53" s="142">
        <v>116.83</v>
      </c>
      <c r="L53" s="390">
        <v>3.0930952572204035E-2</v>
      </c>
    </row>
    <row r="54" spans="1:12" customFormat="1" ht="25.5">
      <c r="A54" s="389" t="s">
        <v>635</v>
      </c>
      <c r="B54" s="140" t="s">
        <v>636</v>
      </c>
      <c r="C54" s="139" t="s">
        <v>637</v>
      </c>
      <c r="D54" s="140" t="s">
        <v>64</v>
      </c>
      <c r="E54" s="140" t="s">
        <v>48</v>
      </c>
      <c r="F54" s="141">
        <v>1</v>
      </c>
      <c r="G54" s="142">
        <v>5.34</v>
      </c>
      <c r="H54" s="142">
        <v>127.48</v>
      </c>
      <c r="I54" s="142">
        <v>132.82</v>
      </c>
      <c r="J54" s="142">
        <v>132.82</v>
      </c>
      <c r="K54" s="142">
        <v>167.74</v>
      </c>
      <c r="L54" s="390">
        <v>4.4409466613553925E-2</v>
      </c>
    </row>
    <row r="55" spans="1:12" customFormat="1" ht="25.5">
      <c r="A55" s="389" t="s">
        <v>806</v>
      </c>
      <c r="B55" s="140" t="s">
        <v>856</v>
      </c>
      <c r="C55" s="139" t="s">
        <v>809</v>
      </c>
      <c r="D55" s="140" t="s">
        <v>64</v>
      </c>
      <c r="E55" s="140" t="s">
        <v>48</v>
      </c>
      <c r="F55" s="141">
        <v>4</v>
      </c>
      <c r="G55" s="142">
        <v>8.41</v>
      </c>
      <c r="H55" s="142">
        <v>96.4</v>
      </c>
      <c r="I55" s="142">
        <v>104.81</v>
      </c>
      <c r="J55" s="142">
        <v>419.24</v>
      </c>
      <c r="K55" s="142">
        <v>529.44000000000005</v>
      </c>
      <c r="L55" s="390">
        <v>0.14017019198688443</v>
      </c>
    </row>
    <row r="56" spans="1:12" customFormat="1" ht="51">
      <c r="A56" s="389" t="s">
        <v>807</v>
      </c>
      <c r="B56" s="140" t="s">
        <v>857</v>
      </c>
      <c r="C56" s="139" t="s">
        <v>811</v>
      </c>
      <c r="D56" s="140" t="s">
        <v>64</v>
      </c>
      <c r="E56" s="140" t="s">
        <v>48</v>
      </c>
      <c r="F56" s="141">
        <v>1</v>
      </c>
      <c r="G56" s="142">
        <v>83.94</v>
      </c>
      <c r="H56" s="142">
        <v>509.5</v>
      </c>
      <c r="I56" s="142">
        <v>593.44000000000005</v>
      </c>
      <c r="J56" s="142">
        <v>593.44000000000005</v>
      </c>
      <c r="K56" s="142">
        <v>749.46</v>
      </c>
      <c r="L56" s="390">
        <v>0.19842088260518734</v>
      </c>
    </row>
    <row r="57" spans="1:12" customFormat="1">
      <c r="A57" s="387" t="s">
        <v>638</v>
      </c>
      <c r="B57" s="453" t="s">
        <v>302</v>
      </c>
      <c r="C57" s="453"/>
      <c r="D57" s="453"/>
      <c r="E57" s="453"/>
      <c r="F57" s="453"/>
      <c r="G57" s="453"/>
      <c r="H57" s="453"/>
      <c r="I57" s="453"/>
      <c r="J57" s="144">
        <v>6253.42</v>
      </c>
      <c r="K57" s="144">
        <v>7896.27</v>
      </c>
      <c r="L57" s="388">
        <v>2.0905516807953233</v>
      </c>
    </row>
    <row r="58" spans="1:12" customFormat="1" ht="38.25">
      <c r="A58" s="389" t="s">
        <v>639</v>
      </c>
      <c r="B58" s="140" t="s">
        <v>640</v>
      </c>
      <c r="C58" s="139" t="s">
        <v>641</v>
      </c>
      <c r="D58" s="140" t="s">
        <v>64</v>
      </c>
      <c r="E58" s="140" t="s">
        <v>55</v>
      </c>
      <c r="F58" s="141">
        <v>67.61</v>
      </c>
      <c r="G58" s="142">
        <v>3.58</v>
      </c>
      <c r="H58" s="142">
        <v>13.15</v>
      </c>
      <c r="I58" s="142">
        <v>16.73</v>
      </c>
      <c r="J58" s="142">
        <v>1131.1199999999999</v>
      </c>
      <c r="K58" s="142">
        <v>1428.6</v>
      </c>
      <c r="L58" s="390">
        <v>0.37822441876787366</v>
      </c>
    </row>
    <row r="59" spans="1:12" customFormat="1" ht="38.25">
      <c r="A59" s="389" t="s">
        <v>642</v>
      </c>
      <c r="B59" s="140" t="s">
        <v>643</v>
      </c>
      <c r="C59" s="139" t="s">
        <v>644</v>
      </c>
      <c r="D59" s="140" t="s">
        <v>64</v>
      </c>
      <c r="E59" s="140" t="s">
        <v>55</v>
      </c>
      <c r="F59" s="141">
        <v>243.85</v>
      </c>
      <c r="G59" s="142">
        <v>5.6</v>
      </c>
      <c r="H59" s="142">
        <v>7.54</v>
      </c>
      <c r="I59" s="142">
        <v>13.14</v>
      </c>
      <c r="J59" s="142">
        <v>3204.19</v>
      </c>
      <c r="K59" s="142">
        <v>4045.47</v>
      </c>
      <c r="L59" s="390">
        <v>1.0710454566658758</v>
      </c>
    </row>
    <row r="60" spans="1:12" customFormat="1" ht="38.25">
      <c r="A60" s="389" t="s">
        <v>645</v>
      </c>
      <c r="B60" s="140" t="s">
        <v>646</v>
      </c>
      <c r="C60" s="139" t="s">
        <v>647</v>
      </c>
      <c r="D60" s="140" t="s">
        <v>64</v>
      </c>
      <c r="E60" s="140" t="s">
        <v>55</v>
      </c>
      <c r="F60" s="141">
        <v>30</v>
      </c>
      <c r="G60" s="142">
        <v>2.81</v>
      </c>
      <c r="H60" s="142">
        <v>8.52</v>
      </c>
      <c r="I60" s="142">
        <v>11.33</v>
      </c>
      <c r="J60" s="142">
        <v>339.9</v>
      </c>
      <c r="K60" s="142">
        <v>429.3</v>
      </c>
      <c r="L60" s="390">
        <v>0.11365794692499523</v>
      </c>
    </row>
    <row r="61" spans="1:12" customFormat="1" ht="25.5">
      <c r="A61" s="389" t="s">
        <v>648</v>
      </c>
      <c r="B61" s="140" t="s">
        <v>303</v>
      </c>
      <c r="C61" s="139" t="s">
        <v>270</v>
      </c>
      <c r="D61" s="140" t="s">
        <v>64</v>
      </c>
      <c r="E61" s="140" t="s">
        <v>48</v>
      </c>
      <c r="F61" s="141">
        <v>22</v>
      </c>
      <c r="G61" s="142">
        <v>9.27</v>
      </c>
      <c r="H61" s="142">
        <v>10.39</v>
      </c>
      <c r="I61" s="142">
        <v>19.66</v>
      </c>
      <c r="J61" s="142">
        <v>432.52</v>
      </c>
      <c r="K61" s="142">
        <v>546.26</v>
      </c>
      <c r="L61" s="390">
        <v>0.14462331723095245</v>
      </c>
    </row>
    <row r="62" spans="1:12" customFormat="1" ht="38.25">
      <c r="A62" s="389" t="s">
        <v>649</v>
      </c>
      <c r="B62" s="140" t="s">
        <v>305</v>
      </c>
      <c r="C62" s="139" t="s">
        <v>272</v>
      </c>
      <c r="D62" s="140" t="s">
        <v>64</v>
      </c>
      <c r="E62" s="140" t="s">
        <v>48</v>
      </c>
      <c r="F62" s="141">
        <v>47</v>
      </c>
      <c r="G62" s="142">
        <v>6.98</v>
      </c>
      <c r="H62" s="142">
        <v>5.59</v>
      </c>
      <c r="I62" s="142">
        <v>12.57</v>
      </c>
      <c r="J62" s="142">
        <v>590.79</v>
      </c>
      <c r="K62" s="142">
        <v>745.89</v>
      </c>
      <c r="L62" s="390">
        <v>0.19747571868596481</v>
      </c>
    </row>
    <row r="63" spans="1:12" customFormat="1" ht="38.25">
      <c r="A63" s="389" t="s">
        <v>650</v>
      </c>
      <c r="B63" s="140" t="s">
        <v>306</v>
      </c>
      <c r="C63" s="139" t="s">
        <v>273</v>
      </c>
      <c r="D63" s="140" t="s">
        <v>64</v>
      </c>
      <c r="E63" s="140" t="s">
        <v>48</v>
      </c>
      <c r="F63" s="141">
        <v>11</v>
      </c>
      <c r="G63" s="142">
        <v>12.3</v>
      </c>
      <c r="H63" s="142">
        <v>7.3</v>
      </c>
      <c r="I63" s="142">
        <v>19.600000000000001</v>
      </c>
      <c r="J63" s="142">
        <v>215.6</v>
      </c>
      <c r="K63" s="142">
        <v>272.25</v>
      </c>
      <c r="L63" s="390">
        <v>7.2078677033146868E-2</v>
      </c>
    </row>
    <row r="64" spans="1:12" customFormat="1" ht="38.25">
      <c r="A64" s="389" t="s">
        <v>651</v>
      </c>
      <c r="B64" s="140" t="s">
        <v>304</v>
      </c>
      <c r="C64" s="139" t="s">
        <v>271</v>
      </c>
      <c r="D64" s="140" t="s">
        <v>64</v>
      </c>
      <c r="E64" s="140" t="s">
        <v>48</v>
      </c>
      <c r="F64" s="141">
        <v>10</v>
      </c>
      <c r="G64" s="142">
        <v>23.13</v>
      </c>
      <c r="H64" s="142">
        <v>10.8</v>
      </c>
      <c r="I64" s="142">
        <v>33.93</v>
      </c>
      <c r="J64" s="142">
        <v>339.3</v>
      </c>
      <c r="K64" s="142">
        <v>428.5</v>
      </c>
      <c r="L64" s="390">
        <v>0.11344614548651399</v>
      </c>
    </row>
    <row r="65" spans="1:12" customFormat="1">
      <c r="A65" s="387" t="s">
        <v>652</v>
      </c>
      <c r="B65" s="453" t="s">
        <v>307</v>
      </c>
      <c r="C65" s="453"/>
      <c r="D65" s="453"/>
      <c r="E65" s="453"/>
      <c r="F65" s="453"/>
      <c r="G65" s="453"/>
      <c r="H65" s="453"/>
      <c r="I65" s="453"/>
      <c r="J65" s="144">
        <v>3704.27</v>
      </c>
      <c r="K65" s="144">
        <v>4678.18</v>
      </c>
      <c r="L65" s="388">
        <v>1.2385565668427072</v>
      </c>
    </row>
    <row r="66" spans="1:12" customFormat="1" ht="38.25">
      <c r="A66" s="389" t="s">
        <v>653</v>
      </c>
      <c r="B66" s="140" t="s">
        <v>310</v>
      </c>
      <c r="C66" s="139" t="s">
        <v>207</v>
      </c>
      <c r="D66" s="140" t="s">
        <v>64</v>
      </c>
      <c r="E66" s="140" t="s">
        <v>48</v>
      </c>
      <c r="F66" s="141">
        <v>47</v>
      </c>
      <c r="G66" s="142">
        <v>22.95</v>
      </c>
      <c r="H66" s="142">
        <v>33.72</v>
      </c>
      <c r="I66" s="142">
        <v>56.67</v>
      </c>
      <c r="J66" s="142">
        <v>2663.49</v>
      </c>
      <c r="K66" s="142">
        <v>3363.79</v>
      </c>
      <c r="L66" s="390">
        <v>0.89056945093601136</v>
      </c>
    </row>
    <row r="67" spans="1:12" customFormat="1" ht="38.25">
      <c r="A67" s="389" t="s">
        <v>654</v>
      </c>
      <c r="B67" s="140" t="s">
        <v>309</v>
      </c>
      <c r="C67" s="139" t="s">
        <v>206</v>
      </c>
      <c r="D67" s="140" t="s">
        <v>64</v>
      </c>
      <c r="E67" s="140" t="s">
        <v>48</v>
      </c>
      <c r="F67" s="141">
        <v>10</v>
      </c>
      <c r="G67" s="142">
        <v>26.72</v>
      </c>
      <c r="H67" s="142">
        <v>24.15</v>
      </c>
      <c r="I67" s="142">
        <v>50.87</v>
      </c>
      <c r="J67" s="142">
        <v>508.7</v>
      </c>
      <c r="K67" s="142">
        <v>642.4</v>
      </c>
      <c r="L67" s="390">
        <v>0.17007655510043546</v>
      </c>
    </row>
    <row r="68" spans="1:12" customFormat="1" ht="38.25">
      <c r="A68" s="389" t="s">
        <v>655</v>
      </c>
      <c r="B68" s="140" t="s">
        <v>308</v>
      </c>
      <c r="C68" s="139" t="s">
        <v>205</v>
      </c>
      <c r="D68" s="140" t="s">
        <v>64</v>
      </c>
      <c r="E68" s="140" t="s">
        <v>48</v>
      </c>
      <c r="F68" s="141">
        <v>8</v>
      </c>
      <c r="G68" s="142">
        <v>22.16</v>
      </c>
      <c r="H68" s="142">
        <v>26.71</v>
      </c>
      <c r="I68" s="142">
        <v>48.87</v>
      </c>
      <c r="J68" s="142">
        <v>390.96</v>
      </c>
      <c r="K68" s="142">
        <v>493.76</v>
      </c>
      <c r="L68" s="390">
        <v>0.1307238478306211</v>
      </c>
    </row>
    <row r="69" spans="1:12" customFormat="1" ht="38.25">
      <c r="A69" s="389" t="s">
        <v>656</v>
      </c>
      <c r="B69" s="140" t="s">
        <v>657</v>
      </c>
      <c r="C69" s="139" t="s">
        <v>658</v>
      </c>
      <c r="D69" s="140" t="s">
        <v>64</v>
      </c>
      <c r="E69" s="140" t="s">
        <v>48</v>
      </c>
      <c r="F69" s="141">
        <v>1</v>
      </c>
      <c r="G69" s="142">
        <v>15.05</v>
      </c>
      <c r="H69" s="142">
        <v>17.010000000000002</v>
      </c>
      <c r="I69" s="142">
        <v>32.06</v>
      </c>
      <c r="J69" s="142">
        <v>32.06</v>
      </c>
      <c r="K69" s="142">
        <v>40.49</v>
      </c>
      <c r="L69" s="390">
        <v>1.0719800305131743E-2</v>
      </c>
    </row>
    <row r="70" spans="1:12" customFormat="1" ht="38.25">
      <c r="A70" s="389" t="s">
        <v>659</v>
      </c>
      <c r="B70" s="140" t="s">
        <v>660</v>
      </c>
      <c r="C70" s="139" t="s">
        <v>661</v>
      </c>
      <c r="D70" s="140" t="s">
        <v>64</v>
      </c>
      <c r="E70" s="140" t="s">
        <v>48</v>
      </c>
      <c r="F70" s="141">
        <v>2</v>
      </c>
      <c r="G70" s="142">
        <v>25.67</v>
      </c>
      <c r="H70" s="142">
        <v>28.86</v>
      </c>
      <c r="I70" s="142">
        <v>54.53</v>
      </c>
      <c r="J70" s="142">
        <v>109.06</v>
      </c>
      <c r="K70" s="142">
        <v>137.74</v>
      </c>
      <c r="L70" s="390">
        <v>3.6466912670507438E-2</v>
      </c>
    </row>
    <row r="71" spans="1:12" customFormat="1">
      <c r="A71" s="387" t="s">
        <v>662</v>
      </c>
      <c r="B71" s="453" t="s">
        <v>311</v>
      </c>
      <c r="C71" s="453"/>
      <c r="D71" s="453"/>
      <c r="E71" s="453"/>
      <c r="F71" s="453"/>
      <c r="G71" s="453"/>
      <c r="H71" s="453"/>
      <c r="I71" s="453"/>
      <c r="J71" s="144">
        <v>1116.5</v>
      </c>
      <c r="K71" s="144">
        <v>1409.98</v>
      </c>
      <c r="L71" s="388">
        <v>0.37329474028722287</v>
      </c>
    </row>
    <row r="72" spans="1:12" customFormat="1" ht="38.25">
      <c r="A72" s="389" t="s">
        <v>590</v>
      </c>
      <c r="B72" s="140" t="s">
        <v>663</v>
      </c>
      <c r="C72" s="139" t="s">
        <v>208</v>
      </c>
      <c r="D72" s="140" t="s">
        <v>64</v>
      </c>
      <c r="E72" s="140" t="s">
        <v>48</v>
      </c>
      <c r="F72" s="141">
        <v>22</v>
      </c>
      <c r="G72" s="142">
        <v>14.08</v>
      </c>
      <c r="H72" s="142">
        <v>36.67</v>
      </c>
      <c r="I72" s="142">
        <v>50.75</v>
      </c>
      <c r="J72" s="142">
        <v>1116.5</v>
      </c>
      <c r="K72" s="142">
        <v>1409.98</v>
      </c>
      <c r="L72" s="390">
        <v>0.37329474028722287</v>
      </c>
    </row>
    <row r="73" spans="1:12" customFormat="1">
      <c r="A73" s="385" t="s">
        <v>218</v>
      </c>
      <c r="B73" s="454" t="s">
        <v>664</v>
      </c>
      <c r="C73" s="454"/>
      <c r="D73" s="454"/>
      <c r="E73" s="454"/>
      <c r="F73" s="454"/>
      <c r="G73" s="454"/>
      <c r="H73" s="454"/>
      <c r="I73" s="454"/>
      <c r="J73" s="143">
        <v>6231.6</v>
      </c>
      <c r="K73" s="143">
        <v>7869.87</v>
      </c>
      <c r="L73" s="386">
        <v>2.0835622333254418</v>
      </c>
    </row>
    <row r="74" spans="1:12" customFormat="1" ht="51">
      <c r="A74" s="389" t="s">
        <v>220</v>
      </c>
      <c r="B74" s="140" t="s">
        <v>665</v>
      </c>
      <c r="C74" s="139" t="s">
        <v>666</v>
      </c>
      <c r="D74" s="140" t="s">
        <v>64</v>
      </c>
      <c r="E74" s="140" t="s">
        <v>48</v>
      </c>
      <c r="F74" s="141">
        <v>2</v>
      </c>
      <c r="G74" s="142">
        <v>32.57</v>
      </c>
      <c r="H74" s="142">
        <v>605.12</v>
      </c>
      <c r="I74" s="142">
        <v>637.69000000000005</v>
      </c>
      <c r="J74" s="142">
        <v>1275.3800000000001</v>
      </c>
      <c r="K74" s="142">
        <v>1610.68</v>
      </c>
      <c r="L74" s="390">
        <v>0.42643042616620386</v>
      </c>
    </row>
    <row r="75" spans="1:12" customFormat="1" ht="25.5">
      <c r="A75" s="389" t="s">
        <v>221</v>
      </c>
      <c r="B75" s="140" t="s">
        <v>667</v>
      </c>
      <c r="C75" s="139" t="s">
        <v>668</v>
      </c>
      <c r="D75" s="140" t="s">
        <v>64</v>
      </c>
      <c r="E75" s="140" t="s">
        <v>48</v>
      </c>
      <c r="F75" s="141">
        <v>1.1100000000000001</v>
      </c>
      <c r="G75" s="142">
        <v>35.56</v>
      </c>
      <c r="H75" s="142">
        <v>795.95</v>
      </c>
      <c r="I75" s="142">
        <v>831.51</v>
      </c>
      <c r="J75" s="142">
        <v>922.98</v>
      </c>
      <c r="K75" s="142">
        <v>1165.6199999999999</v>
      </c>
      <c r="L75" s="390">
        <v>0.30859999090312817</v>
      </c>
    </row>
    <row r="76" spans="1:12" customFormat="1" ht="38.25">
      <c r="A76" s="389" t="s">
        <v>669</v>
      </c>
      <c r="B76" s="140" t="s">
        <v>670</v>
      </c>
      <c r="C76" s="139" t="s">
        <v>671</v>
      </c>
      <c r="D76" s="140" t="s">
        <v>143</v>
      </c>
      <c r="E76" s="140" t="s">
        <v>672</v>
      </c>
      <c r="F76" s="141">
        <v>2</v>
      </c>
      <c r="G76" s="142">
        <v>0</v>
      </c>
      <c r="H76" s="142">
        <v>267.36</v>
      </c>
      <c r="I76" s="142">
        <v>267.36</v>
      </c>
      <c r="J76" s="142">
        <v>534.72</v>
      </c>
      <c r="K76" s="142">
        <v>675.3</v>
      </c>
      <c r="L76" s="390">
        <v>0.17878688925797642</v>
      </c>
    </row>
    <row r="77" spans="1:12" customFormat="1" ht="25.5">
      <c r="A77" s="389" t="s">
        <v>673</v>
      </c>
      <c r="B77" s="140" t="s">
        <v>674</v>
      </c>
      <c r="C77" s="139" t="s">
        <v>675</v>
      </c>
      <c r="D77" s="140" t="s">
        <v>64</v>
      </c>
      <c r="E77" s="140" t="s">
        <v>48</v>
      </c>
      <c r="F77" s="141">
        <v>2</v>
      </c>
      <c r="G77" s="142">
        <v>13.66</v>
      </c>
      <c r="H77" s="142">
        <v>599.98</v>
      </c>
      <c r="I77" s="142">
        <v>613.64</v>
      </c>
      <c r="J77" s="142">
        <v>1227.28</v>
      </c>
      <c r="K77" s="142">
        <v>1549.94</v>
      </c>
      <c r="L77" s="390">
        <v>0.41034940194951575</v>
      </c>
    </row>
    <row r="78" spans="1:12" customFormat="1" ht="38.25">
      <c r="A78" s="389" t="s">
        <v>676</v>
      </c>
      <c r="B78" s="140" t="s">
        <v>677</v>
      </c>
      <c r="C78" s="139" t="s">
        <v>678</v>
      </c>
      <c r="D78" s="140" t="s">
        <v>64</v>
      </c>
      <c r="E78" s="140" t="s">
        <v>48</v>
      </c>
      <c r="F78" s="141">
        <v>2</v>
      </c>
      <c r="G78" s="142">
        <v>5.01</v>
      </c>
      <c r="H78" s="142">
        <v>96.33</v>
      </c>
      <c r="I78" s="142">
        <v>101.34</v>
      </c>
      <c r="J78" s="142">
        <v>202.68</v>
      </c>
      <c r="K78" s="142">
        <v>255.96</v>
      </c>
      <c r="L78" s="390">
        <v>6.7765870242072632E-2</v>
      </c>
    </row>
    <row r="79" spans="1:12" customFormat="1" ht="25.5">
      <c r="A79" s="389" t="s">
        <v>679</v>
      </c>
      <c r="B79" s="140" t="s">
        <v>680</v>
      </c>
      <c r="C79" s="139" t="s">
        <v>681</v>
      </c>
      <c r="D79" s="140" t="s">
        <v>64</v>
      </c>
      <c r="E79" s="140" t="s">
        <v>48</v>
      </c>
      <c r="F79" s="141">
        <v>2</v>
      </c>
      <c r="G79" s="142">
        <v>8.52</v>
      </c>
      <c r="H79" s="142">
        <v>303.94</v>
      </c>
      <c r="I79" s="142">
        <v>312.45999999999998</v>
      </c>
      <c r="J79" s="142">
        <v>624.91999999999996</v>
      </c>
      <c r="K79" s="142">
        <v>789.22</v>
      </c>
      <c r="L79" s="390">
        <v>0.20894741409770495</v>
      </c>
    </row>
    <row r="80" spans="1:12" customFormat="1" ht="25.5">
      <c r="A80" s="389" t="s">
        <v>682</v>
      </c>
      <c r="B80" s="140" t="s">
        <v>683</v>
      </c>
      <c r="C80" s="139" t="s">
        <v>684</v>
      </c>
      <c r="D80" s="140" t="s">
        <v>64</v>
      </c>
      <c r="E80" s="140" t="s">
        <v>48</v>
      </c>
      <c r="F80" s="141">
        <v>2</v>
      </c>
      <c r="G80" s="142">
        <v>4.2</v>
      </c>
      <c r="H80" s="142">
        <v>70.48</v>
      </c>
      <c r="I80" s="142">
        <v>74.680000000000007</v>
      </c>
      <c r="J80" s="142">
        <v>149.36000000000001</v>
      </c>
      <c r="K80" s="142">
        <v>188.62</v>
      </c>
      <c r="L80" s="390">
        <v>4.9937484157914276E-2</v>
      </c>
    </row>
    <row r="81" spans="1:12" customFormat="1" ht="51">
      <c r="A81" s="389" t="s">
        <v>685</v>
      </c>
      <c r="B81" s="140" t="s">
        <v>686</v>
      </c>
      <c r="C81" s="139" t="s">
        <v>687</v>
      </c>
      <c r="D81" s="140" t="s">
        <v>64</v>
      </c>
      <c r="E81" s="140" t="s">
        <v>48</v>
      </c>
      <c r="F81" s="141">
        <v>2</v>
      </c>
      <c r="G81" s="142">
        <v>16.77</v>
      </c>
      <c r="H81" s="142">
        <v>81.05</v>
      </c>
      <c r="I81" s="142">
        <v>97.82</v>
      </c>
      <c r="J81" s="142">
        <v>195.64</v>
      </c>
      <c r="K81" s="142">
        <v>247.08</v>
      </c>
      <c r="L81" s="390">
        <v>6.5414874274930868E-2</v>
      </c>
    </row>
    <row r="82" spans="1:12" customFormat="1" ht="38.25">
      <c r="A82" s="389" t="s">
        <v>688</v>
      </c>
      <c r="B82" s="140" t="s">
        <v>689</v>
      </c>
      <c r="C82" s="139" t="s">
        <v>690</v>
      </c>
      <c r="D82" s="140" t="s">
        <v>64</v>
      </c>
      <c r="E82" s="140" t="s">
        <v>55</v>
      </c>
      <c r="F82" s="141">
        <v>6</v>
      </c>
      <c r="G82" s="142">
        <v>17.62</v>
      </c>
      <c r="H82" s="142">
        <v>23.75</v>
      </c>
      <c r="I82" s="142">
        <v>41.37</v>
      </c>
      <c r="J82" s="142">
        <v>248.22</v>
      </c>
      <c r="K82" s="142">
        <v>313.5</v>
      </c>
      <c r="L82" s="390">
        <v>8.2999688704835789E-2</v>
      </c>
    </row>
    <row r="83" spans="1:12" customFormat="1" ht="51">
      <c r="A83" s="389" t="s">
        <v>691</v>
      </c>
      <c r="B83" s="140" t="s">
        <v>858</v>
      </c>
      <c r="C83" s="139" t="s">
        <v>816</v>
      </c>
      <c r="D83" s="140" t="s">
        <v>64</v>
      </c>
      <c r="E83" s="140" t="s">
        <v>48</v>
      </c>
      <c r="F83" s="141">
        <v>2</v>
      </c>
      <c r="G83" s="142">
        <v>7.62</v>
      </c>
      <c r="H83" s="142">
        <v>21.98</v>
      </c>
      <c r="I83" s="142">
        <v>29.6</v>
      </c>
      <c r="J83" s="142">
        <v>59.2</v>
      </c>
      <c r="K83" s="142">
        <v>74.760000000000005</v>
      </c>
      <c r="L83" s="390">
        <v>1.9792844426071848E-2</v>
      </c>
    </row>
    <row r="84" spans="1:12" customFormat="1" ht="51">
      <c r="A84" s="389" t="s">
        <v>694</v>
      </c>
      <c r="B84" s="140" t="s">
        <v>859</v>
      </c>
      <c r="C84" s="139" t="s">
        <v>817</v>
      </c>
      <c r="D84" s="140" t="s">
        <v>64</v>
      </c>
      <c r="E84" s="140" t="s">
        <v>48</v>
      </c>
      <c r="F84" s="141">
        <v>2</v>
      </c>
      <c r="G84" s="142">
        <v>9.2100000000000009</v>
      </c>
      <c r="H84" s="142">
        <v>37.5</v>
      </c>
      <c r="I84" s="142">
        <v>46.71</v>
      </c>
      <c r="J84" s="142">
        <v>93.42</v>
      </c>
      <c r="K84" s="142">
        <v>117.98</v>
      </c>
      <c r="L84" s="390">
        <v>3.1235417140020819E-2</v>
      </c>
    </row>
    <row r="85" spans="1:12" customFormat="1" ht="38.25">
      <c r="A85" s="389" t="s">
        <v>697</v>
      </c>
      <c r="B85" s="140" t="s">
        <v>692</v>
      </c>
      <c r="C85" s="139" t="s">
        <v>693</v>
      </c>
      <c r="D85" s="140" t="s">
        <v>64</v>
      </c>
      <c r="E85" s="140" t="s">
        <v>55</v>
      </c>
      <c r="F85" s="141">
        <v>3</v>
      </c>
      <c r="G85" s="142">
        <v>11.61</v>
      </c>
      <c r="H85" s="142">
        <v>11.6</v>
      </c>
      <c r="I85" s="142">
        <v>23.21</v>
      </c>
      <c r="J85" s="142">
        <v>69.63</v>
      </c>
      <c r="K85" s="142">
        <v>87.93</v>
      </c>
      <c r="L85" s="390">
        <v>2.3279625607069254E-2</v>
      </c>
    </row>
    <row r="86" spans="1:12" customFormat="1" ht="51">
      <c r="A86" s="389" t="s">
        <v>700</v>
      </c>
      <c r="B86" s="140" t="s">
        <v>860</v>
      </c>
      <c r="C86" s="139" t="s">
        <v>818</v>
      </c>
      <c r="D86" s="140" t="s">
        <v>64</v>
      </c>
      <c r="E86" s="140" t="s">
        <v>48</v>
      </c>
      <c r="F86" s="141">
        <v>2</v>
      </c>
      <c r="G86" s="142">
        <v>5.03</v>
      </c>
      <c r="H86" s="142">
        <v>6.64</v>
      </c>
      <c r="I86" s="142">
        <v>11.67</v>
      </c>
      <c r="J86" s="142">
        <v>23.34</v>
      </c>
      <c r="K86" s="142">
        <v>29.48</v>
      </c>
      <c r="L86" s="390">
        <v>7.8048830080336817E-3</v>
      </c>
    </row>
    <row r="87" spans="1:12" customFormat="1" ht="51">
      <c r="A87" s="389" t="s">
        <v>703</v>
      </c>
      <c r="B87" s="140" t="s">
        <v>861</v>
      </c>
      <c r="C87" s="139" t="s">
        <v>819</v>
      </c>
      <c r="D87" s="140" t="s">
        <v>64</v>
      </c>
      <c r="E87" s="140" t="s">
        <v>48</v>
      </c>
      <c r="F87" s="141">
        <v>4</v>
      </c>
      <c r="G87" s="142">
        <v>5.03</v>
      </c>
      <c r="H87" s="142">
        <v>6.37</v>
      </c>
      <c r="I87" s="142">
        <v>11.4</v>
      </c>
      <c r="J87" s="142">
        <v>45.6</v>
      </c>
      <c r="K87" s="142">
        <v>57.6</v>
      </c>
      <c r="L87" s="390">
        <v>1.5249703570649255E-2</v>
      </c>
    </row>
    <row r="88" spans="1:12" customFormat="1" ht="38.25">
      <c r="A88" s="389" t="s">
        <v>706</v>
      </c>
      <c r="B88" s="140" t="s">
        <v>695</v>
      </c>
      <c r="C88" s="139" t="s">
        <v>696</v>
      </c>
      <c r="D88" s="140" t="s">
        <v>64</v>
      </c>
      <c r="E88" s="140" t="s">
        <v>55</v>
      </c>
      <c r="F88" s="141">
        <v>2.5</v>
      </c>
      <c r="G88" s="142">
        <v>12.61</v>
      </c>
      <c r="H88" s="142">
        <v>17.100000000000001</v>
      </c>
      <c r="I88" s="142">
        <v>29.71</v>
      </c>
      <c r="J88" s="142">
        <v>74.28</v>
      </c>
      <c r="K88" s="142">
        <v>93.8</v>
      </c>
      <c r="L88" s="390">
        <v>2.4833718661925349E-2</v>
      </c>
    </row>
    <row r="89" spans="1:12" customFormat="1" ht="51">
      <c r="A89" s="389" t="s">
        <v>707</v>
      </c>
      <c r="B89" s="140" t="s">
        <v>862</v>
      </c>
      <c r="C89" s="139" t="s">
        <v>825</v>
      </c>
      <c r="D89" s="140" t="s">
        <v>64</v>
      </c>
      <c r="E89" s="140" t="s">
        <v>48</v>
      </c>
      <c r="F89" s="141">
        <v>2</v>
      </c>
      <c r="G89" s="142">
        <v>5.46</v>
      </c>
      <c r="H89" s="142">
        <v>11.18</v>
      </c>
      <c r="I89" s="142">
        <v>16.64</v>
      </c>
      <c r="J89" s="142">
        <v>33.28</v>
      </c>
      <c r="K89" s="142">
        <v>42.02</v>
      </c>
      <c r="L89" s="390">
        <v>1.1124870556227115E-2</v>
      </c>
    </row>
    <row r="90" spans="1:12" customFormat="1" ht="25.5">
      <c r="A90" s="389" t="s">
        <v>820</v>
      </c>
      <c r="B90" s="140" t="s">
        <v>698</v>
      </c>
      <c r="C90" s="139" t="s">
        <v>699</v>
      </c>
      <c r="D90" s="140" t="s">
        <v>64</v>
      </c>
      <c r="E90" s="140" t="s">
        <v>55</v>
      </c>
      <c r="F90" s="141">
        <v>7.7</v>
      </c>
      <c r="G90" s="142">
        <v>0.77</v>
      </c>
      <c r="H90" s="142">
        <v>5.94</v>
      </c>
      <c r="I90" s="142">
        <v>6.71</v>
      </c>
      <c r="J90" s="142">
        <v>51.67</v>
      </c>
      <c r="K90" s="142">
        <v>65.22</v>
      </c>
      <c r="L90" s="390">
        <v>1.7267112272183062E-2</v>
      </c>
    </row>
    <row r="91" spans="1:12" customFormat="1" ht="25.5">
      <c r="A91" s="389" t="s">
        <v>821</v>
      </c>
      <c r="B91" s="140" t="s">
        <v>701</v>
      </c>
      <c r="C91" s="139" t="s">
        <v>702</v>
      </c>
      <c r="D91" s="140" t="s">
        <v>64</v>
      </c>
      <c r="E91" s="140" t="s">
        <v>48</v>
      </c>
      <c r="F91" s="141">
        <v>2</v>
      </c>
      <c r="G91" s="142">
        <v>3.72</v>
      </c>
      <c r="H91" s="142">
        <v>4.88</v>
      </c>
      <c r="I91" s="142">
        <v>8.6</v>
      </c>
      <c r="J91" s="142">
        <v>17.2</v>
      </c>
      <c r="K91" s="142">
        <v>21.72</v>
      </c>
      <c r="L91" s="390">
        <v>5.7504090547656561E-3</v>
      </c>
    </row>
    <row r="92" spans="1:12" customFormat="1" ht="38.25">
      <c r="A92" s="389" t="s">
        <v>822</v>
      </c>
      <c r="B92" s="140" t="s">
        <v>704</v>
      </c>
      <c r="C92" s="139" t="s">
        <v>705</v>
      </c>
      <c r="D92" s="140" t="s">
        <v>64</v>
      </c>
      <c r="E92" s="140" t="s">
        <v>48</v>
      </c>
      <c r="F92" s="141">
        <v>6</v>
      </c>
      <c r="G92" s="142">
        <v>5.38</v>
      </c>
      <c r="H92" s="142">
        <v>4.09</v>
      </c>
      <c r="I92" s="142">
        <v>9.4700000000000006</v>
      </c>
      <c r="J92" s="142">
        <v>56.82</v>
      </c>
      <c r="K92" s="142">
        <v>71.760000000000005</v>
      </c>
      <c r="L92" s="390">
        <v>1.89985890317672E-2</v>
      </c>
    </row>
    <row r="93" spans="1:12" customFormat="1" ht="38.25">
      <c r="A93" s="389" t="s">
        <v>823</v>
      </c>
      <c r="B93" s="140" t="s">
        <v>863</v>
      </c>
      <c r="C93" s="139" t="s">
        <v>815</v>
      </c>
      <c r="D93" s="140" t="s">
        <v>64</v>
      </c>
      <c r="E93" s="140" t="s">
        <v>48</v>
      </c>
      <c r="F93" s="141">
        <v>4</v>
      </c>
      <c r="G93" s="142">
        <v>5.61</v>
      </c>
      <c r="H93" s="142">
        <v>13.56</v>
      </c>
      <c r="I93" s="142">
        <v>19.170000000000002</v>
      </c>
      <c r="J93" s="142">
        <v>76.680000000000007</v>
      </c>
      <c r="K93" s="142">
        <v>96.84</v>
      </c>
      <c r="L93" s="390">
        <v>2.5638564128154059E-2</v>
      </c>
    </row>
    <row r="94" spans="1:12" customFormat="1" ht="38.25">
      <c r="A94" s="389" t="s">
        <v>824</v>
      </c>
      <c r="B94" s="140" t="s">
        <v>708</v>
      </c>
      <c r="C94" s="139" t="s">
        <v>709</v>
      </c>
      <c r="D94" s="140" t="s">
        <v>64</v>
      </c>
      <c r="E94" s="140" t="s">
        <v>48</v>
      </c>
      <c r="F94" s="141">
        <v>2</v>
      </c>
      <c r="G94" s="142">
        <v>8.76</v>
      </c>
      <c r="H94" s="142">
        <v>115.89</v>
      </c>
      <c r="I94" s="142">
        <v>124.65</v>
      </c>
      <c r="J94" s="142">
        <v>249.3</v>
      </c>
      <c r="K94" s="142">
        <v>314.83999999999997</v>
      </c>
      <c r="L94" s="390">
        <v>8.3354456114291861E-2</v>
      </c>
    </row>
    <row r="95" spans="1:12" customFormat="1">
      <c r="A95" s="385" t="s">
        <v>222</v>
      </c>
      <c r="B95" s="454" t="s">
        <v>210</v>
      </c>
      <c r="C95" s="454"/>
      <c r="D95" s="454"/>
      <c r="E95" s="454"/>
      <c r="F95" s="454"/>
      <c r="G95" s="454"/>
      <c r="H95" s="454"/>
      <c r="I95" s="454"/>
      <c r="J95" s="143">
        <v>17059.740000000002</v>
      </c>
      <c r="K95" s="143">
        <v>21544.7</v>
      </c>
      <c r="L95" s="386">
        <v>5.7039980645584558</v>
      </c>
    </row>
    <row r="96" spans="1:12" customFormat="1">
      <c r="A96" s="387" t="s">
        <v>224</v>
      </c>
      <c r="B96" s="453" t="s">
        <v>312</v>
      </c>
      <c r="C96" s="453"/>
      <c r="D96" s="453"/>
      <c r="E96" s="453"/>
      <c r="F96" s="453"/>
      <c r="G96" s="453"/>
      <c r="H96" s="453"/>
      <c r="I96" s="453"/>
      <c r="J96" s="144">
        <v>16160.52</v>
      </c>
      <c r="K96" s="144">
        <v>20409.02</v>
      </c>
      <c r="L96" s="388">
        <v>5.4033247424904873</v>
      </c>
    </row>
    <row r="97" spans="1:12" customFormat="1" ht="51">
      <c r="A97" s="389" t="s">
        <v>225</v>
      </c>
      <c r="B97" s="140" t="s">
        <v>313</v>
      </c>
      <c r="C97" s="139" t="s">
        <v>213</v>
      </c>
      <c r="D97" s="140" t="s">
        <v>64</v>
      </c>
      <c r="E97" s="140" t="s">
        <v>180</v>
      </c>
      <c r="F97" s="141">
        <v>111.13</v>
      </c>
      <c r="G97" s="142">
        <v>71.61</v>
      </c>
      <c r="H97" s="142">
        <v>73.81</v>
      </c>
      <c r="I97" s="142">
        <v>145.41999999999999</v>
      </c>
      <c r="J97" s="142">
        <v>16160.52</v>
      </c>
      <c r="K97" s="142">
        <v>20409.02</v>
      </c>
      <c r="L97" s="390">
        <v>5.4033247424904873</v>
      </c>
    </row>
    <row r="98" spans="1:12" customFormat="1">
      <c r="A98" s="387" t="s">
        <v>228</v>
      </c>
      <c r="B98" s="453" t="s">
        <v>314</v>
      </c>
      <c r="C98" s="453"/>
      <c r="D98" s="453"/>
      <c r="E98" s="453"/>
      <c r="F98" s="453"/>
      <c r="G98" s="453"/>
      <c r="H98" s="453"/>
      <c r="I98" s="453"/>
      <c r="J98" s="144">
        <v>899.22</v>
      </c>
      <c r="K98" s="144">
        <v>1135.68</v>
      </c>
      <c r="L98" s="388">
        <v>0.30067332206796782</v>
      </c>
    </row>
    <row r="99" spans="1:12" customFormat="1" ht="25.5">
      <c r="A99" s="389" t="s">
        <v>229</v>
      </c>
      <c r="B99" s="140" t="s">
        <v>315</v>
      </c>
      <c r="C99" s="139" t="s">
        <v>217</v>
      </c>
      <c r="D99" s="140" t="s">
        <v>64</v>
      </c>
      <c r="E99" s="140" t="s">
        <v>55</v>
      </c>
      <c r="F99" s="141">
        <v>14</v>
      </c>
      <c r="G99" s="142">
        <v>20.97</v>
      </c>
      <c r="H99" s="142">
        <v>43.26</v>
      </c>
      <c r="I99" s="142">
        <v>64.23</v>
      </c>
      <c r="J99" s="142">
        <v>899.22</v>
      </c>
      <c r="K99" s="142">
        <v>1135.68</v>
      </c>
      <c r="L99" s="390">
        <v>0.30067332206796782</v>
      </c>
    </row>
    <row r="100" spans="1:12" customFormat="1">
      <c r="A100" s="385" t="s">
        <v>230</v>
      </c>
      <c r="B100" s="454" t="s">
        <v>219</v>
      </c>
      <c r="C100" s="454"/>
      <c r="D100" s="454"/>
      <c r="E100" s="454"/>
      <c r="F100" s="454"/>
      <c r="G100" s="454"/>
      <c r="H100" s="454"/>
      <c r="I100" s="454"/>
      <c r="J100" s="143">
        <v>12252.52</v>
      </c>
      <c r="K100" s="143">
        <v>15473.78</v>
      </c>
      <c r="L100" s="386">
        <v>4.0967110784277958</v>
      </c>
    </row>
    <row r="101" spans="1:12" customFormat="1">
      <c r="A101" s="387" t="s">
        <v>231</v>
      </c>
      <c r="B101" s="453" t="s">
        <v>316</v>
      </c>
      <c r="C101" s="453"/>
      <c r="D101" s="453"/>
      <c r="E101" s="453"/>
      <c r="F101" s="453"/>
      <c r="G101" s="453"/>
      <c r="H101" s="453"/>
      <c r="I101" s="453"/>
      <c r="J101" s="144">
        <v>5449.42</v>
      </c>
      <c r="K101" s="144">
        <v>6882.08</v>
      </c>
      <c r="L101" s="388">
        <v>1.8220430546787121</v>
      </c>
    </row>
    <row r="102" spans="1:12" customFormat="1" ht="51">
      <c r="A102" s="389" t="s">
        <v>232</v>
      </c>
      <c r="B102" s="140" t="s">
        <v>710</v>
      </c>
      <c r="C102" s="139" t="s">
        <v>711</v>
      </c>
      <c r="D102" s="140" t="s">
        <v>64</v>
      </c>
      <c r="E102" s="140" t="s">
        <v>48</v>
      </c>
      <c r="F102" s="141">
        <v>2</v>
      </c>
      <c r="G102" s="142">
        <v>89.35</v>
      </c>
      <c r="H102" s="142">
        <v>846.24</v>
      </c>
      <c r="I102" s="142">
        <v>935.59</v>
      </c>
      <c r="J102" s="142">
        <v>1871.18</v>
      </c>
      <c r="K102" s="142">
        <v>2363.12</v>
      </c>
      <c r="L102" s="390">
        <v>0.62564026912973381</v>
      </c>
    </row>
    <row r="103" spans="1:12" customFormat="1" ht="38.25">
      <c r="A103" s="389" t="s">
        <v>712</v>
      </c>
      <c r="B103" s="140" t="s">
        <v>317</v>
      </c>
      <c r="C103" s="139" t="s">
        <v>713</v>
      </c>
      <c r="D103" s="140" t="s">
        <v>64</v>
      </c>
      <c r="E103" s="140" t="s">
        <v>48</v>
      </c>
      <c r="F103" s="141">
        <v>8</v>
      </c>
      <c r="G103" s="142">
        <v>68.430000000000007</v>
      </c>
      <c r="H103" s="142">
        <v>26.65</v>
      </c>
      <c r="I103" s="142">
        <v>95.08</v>
      </c>
      <c r="J103" s="142">
        <v>760.64</v>
      </c>
      <c r="K103" s="142">
        <v>960.64</v>
      </c>
      <c r="L103" s="390">
        <v>0.2543311673282726</v>
      </c>
    </row>
    <row r="104" spans="1:12" customFormat="1" ht="25.5">
      <c r="A104" s="389" t="s">
        <v>714</v>
      </c>
      <c r="B104" s="140" t="s">
        <v>318</v>
      </c>
      <c r="C104" s="139" t="s">
        <v>715</v>
      </c>
      <c r="D104" s="140" t="s">
        <v>64</v>
      </c>
      <c r="E104" s="140" t="s">
        <v>48</v>
      </c>
      <c r="F104" s="141">
        <v>8</v>
      </c>
      <c r="G104" s="142">
        <v>97.97</v>
      </c>
      <c r="H104" s="142">
        <v>242.23</v>
      </c>
      <c r="I104" s="142">
        <v>340.2</v>
      </c>
      <c r="J104" s="142">
        <v>2721.6</v>
      </c>
      <c r="K104" s="142">
        <v>3437.12</v>
      </c>
      <c r="L104" s="390">
        <v>0.90998370029079811</v>
      </c>
    </row>
    <row r="105" spans="1:12" customFormat="1" ht="25.5">
      <c r="A105" s="389" t="s">
        <v>716</v>
      </c>
      <c r="B105" s="140" t="s">
        <v>717</v>
      </c>
      <c r="C105" s="139" t="s">
        <v>718</v>
      </c>
      <c r="D105" s="140" t="s">
        <v>64</v>
      </c>
      <c r="E105" s="140" t="s">
        <v>55</v>
      </c>
      <c r="F105" s="141">
        <v>40</v>
      </c>
      <c r="G105" s="142">
        <v>1.74</v>
      </c>
      <c r="H105" s="142">
        <v>0.66</v>
      </c>
      <c r="I105" s="142">
        <v>2.4</v>
      </c>
      <c r="J105" s="142">
        <v>96</v>
      </c>
      <c r="K105" s="142">
        <v>121.2</v>
      </c>
      <c r="L105" s="390">
        <v>3.2087917929907804E-2</v>
      </c>
    </row>
    <row r="106" spans="1:12" customFormat="1">
      <c r="A106" s="387" t="s">
        <v>719</v>
      </c>
      <c r="B106" s="453" t="s">
        <v>319</v>
      </c>
      <c r="C106" s="453"/>
      <c r="D106" s="453"/>
      <c r="E106" s="453"/>
      <c r="F106" s="453"/>
      <c r="G106" s="453"/>
      <c r="H106" s="453"/>
      <c r="I106" s="453"/>
      <c r="J106" s="144">
        <v>6803.1</v>
      </c>
      <c r="K106" s="144">
        <v>8591.7000000000007</v>
      </c>
      <c r="L106" s="388">
        <v>2.2746680237490837</v>
      </c>
    </row>
    <row r="107" spans="1:12" customFormat="1">
      <c r="A107" s="389" t="s">
        <v>720</v>
      </c>
      <c r="B107" s="140" t="s">
        <v>325</v>
      </c>
      <c r="C107" s="139" t="s">
        <v>259</v>
      </c>
      <c r="D107" s="140" t="s">
        <v>143</v>
      </c>
      <c r="E107" s="140" t="s">
        <v>184</v>
      </c>
      <c r="F107" s="141">
        <v>0.57999999999999996</v>
      </c>
      <c r="G107" s="142">
        <v>15.22</v>
      </c>
      <c r="H107" s="142">
        <v>358.58</v>
      </c>
      <c r="I107" s="142">
        <v>373.8</v>
      </c>
      <c r="J107" s="142">
        <v>216.8</v>
      </c>
      <c r="K107" s="142">
        <v>273.8</v>
      </c>
      <c r="L107" s="390">
        <v>7.2489042320204269E-2</v>
      </c>
    </row>
    <row r="108" spans="1:12" customFormat="1" ht="63.75">
      <c r="A108" s="389" t="s">
        <v>721</v>
      </c>
      <c r="B108" s="140" t="s">
        <v>722</v>
      </c>
      <c r="C108" s="139" t="s">
        <v>723</v>
      </c>
      <c r="D108" s="140" t="s">
        <v>64</v>
      </c>
      <c r="E108" s="140" t="s">
        <v>180</v>
      </c>
      <c r="F108" s="141">
        <v>7.54</v>
      </c>
      <c r="G108" s="142">
        <v>30.26</v>
      </c>
      <c r="H108" s="142">
        <v>756.99</v>
      </c>
      <c r="I108" s="142">
        <v>787.25</v>
      </c>
      <c r="J108" s="142">
        <v>5935.87</v>
      </c>
      <c r="K108" s="142">
        <v>7496.42</v>
      </c>
      <c r="L108" s="390">
        <v>1.9846906743244181</v>
      </c>
    </row>
    <row r="109" spans="1:12" customFormat="1" ht="25.5">
      <c r="A109" s="389" t="s">
        <v>724</v>
      </c>
      <c r="B109" s="140" t="s">
        <v>725</v>
      </c>
      <c r="C109" s="139" t="s">
        <v>726</v>
      </c>
      <c r="D109" s="140" t="s">
        <v>64</v>
      </c>
      <c r="E109" s="140" t="s">
        <v>55</v>
      </c>
      <c r="F109" s="141">
        <v>11</v>
      </c>
      <c r="G109" s="142">
        <v>9.23</v>
      </c>
      <c r="H109" s="142">
        <v>13.12</v>
      </c>
      <c r="I109" s="142">
        <v>22.35</v>
      </c>
      <c r="J109" s="142">
        <v>245.85</v>
      </c>
      <c r="K109" s="142">
        <v>310.52999999999997</v>
      </c>
      <c r="L109" s="390">
        <v>8.2213375864474178E-2</v>
      </c>
    </row>
    <row r="110" spans="1:12" customFormat="1">
      <c r="A110" s="389" t="s">
        <v>727</v>
      </c>
      <c r="B110" s="140" t="s">
        <v>728</v>
      </c>
      <c r="C110" s="139" t="s">
        <v>729</v>
      </c>
      <c r="D110" s="140" t="s">
        <v>64</v>
      </c>
      <c r="E110" s="140" t="s">
        <v>55</v>
      </c>
      <c r="F110" s="141">
        <v>11</v>
      </c>
      <c r="G110" s="142">
        <v>1.92</v>
      </c>
      <c r="H110" s="142">
        <v>34.86</v>
      </c>
      <c r="I110" s="142">
        <v>36.78</v>
      </c>
      <c r="J110" s="142">
        <v>404.58</v>
      </c>
      <c r="K110" s="142">
        <v>510.95</v>
      </c>
      <c r="L110" s="390">
        <v>0.13527493123998677</v>
      </c>
    </row>
    <row r="111" spans="1:12" customFormat="1">
      <c r="A111" s="385" t="s">
        <v>233</v>
      </c>
      <c r="B111" s="454" t="s">
        <v>223</v>
      </c>
      <c r="C111" s="454"/>
      <c r="D111" s="454"/>
      <c r="E111" s="454"/>
      <c r="F111" s="454"/>
      <c r="G111" s="454"/>
      <c r="H111" s="454"/>
      <c r="I111" s="454"/>
      <c r="J111" s="143">
        <v>44016.18</v>
      </c>
      <c r="K111" s="143">
        <v>55588.09</v>
      </c>
      <c r="L111" s="386">
        <v>14.717046780530765</v>
      </c>
    </row>
    <row r="112" spans="1:12" customFormat="1">
      <c r="A112" s="387" t="s">
        <v>234</v>
      </c>
      <c r="B112" s="453" t="s">
        <v>730</v>
      </c>
      <c r="C112" s="453"/>
      <c r="D112" s="453"/>
      <c r="E112" s="453"/>
      <c r="F112" s="453"/>
      <c r="G112" s="453"/>
      <c r="H112" s="453"/>
      <c r="I112" s="453"/>
      <c r="J112" s="144">
        <v>28138.47</v>
      </c>
      <c r="K112" s="144">
        <v>35536.04</v>
      </c>
      <c r="L112" s="388">
        <v>9.4082304874085896</v>
      </c>
    </row>
    <row r="113" spans="1:12" customFormat="1" ht="51">
      <c r="A113" s="389" t="s">
        <v>235</v>
      </c>
      <c r="B113" s="140" t="s">
        <v>320</v>
      </c>
      <c r="C113" s="139" t="s">
        <v>226</v>
      </c>
      <c r="D113" s="140" t="s">
        <v>64</v>
      </c>
      <c r="E113" s="140" t="s">
        <v>180</v>
      </c>
      <c r="F113" s="141">
        <v>52</v>
      </c>
      <c r="G113" s="142">
        <v>5.08</v>
      </c>
      <c r="H113" s="142">
        <v>3.35</v>
      </c>
      <c r="I113" s="142">
        <v>8.43</v>
      </c>
      <c r="J113" s="142">
        <v>438.36</v>
      </c>
      <c r="K113" s="142">
        <v>553.79999999999995</v>
      </c>
      <c r="L113" s="390">
        <v>0.14661954578863814</v>
      </c>
    </row>
    <row r="114" spans="1:12" customFormat="1" ht="51">
      <c r="A114" s="389" t="s">
        <v>236</v>
      </c>
      <c r="B114" s="140" t="s">
        <v>731</v>
      </c>
      <c r="C114" s="139" t="s">
        <v>732</v>
      </c>
      <c r="D114" s="140" t="s">
        <v>64</v>
      </c>
      <c r="E114" s="140" t="s">
        <v>180</v>
      </c>
      <c r="F114" s="141">
        <v>285.60000000000002</v>
      </c>
      <c r="G114" s="142">
        <v>2.2999999999999998</v>
      </c>
      <c r="H114" s="142">
        <v>2.4300000000000002</v>
      </c>
      <c r="I114" s="142">
        <v>4.7300000000000004</v>
      </c>
      <c r="J114" s="142">
        <v>1350.89</v>
      </c>
      <c r="K114" s="142">
        <v>1705.03</v>
      </c>
      <c r="L114" s="390">
        <v>0.45140975831708507</v>
      </c>
    </row>
    <row r="115" spans="1:12" customFormat="1" ht="51">
      <c r="A115" s="389" t="s">
        <v>238</v>
      </c>
      <c r="B115" s="140" t="s">
        <v>733</v>
      </c>
      <c r="C115" s="139" t="s">
        <v>227</v>
      </c>
      <c r="D115" s="140" t="s">
        <v>64</v>
      </c>
      <c r="E115" s="140" t="s">
        <v>180</v>
      </c>
      <c r="F115" s="141">
        <v>52</v>
      </c>
      <c r="G115" s="142">
        <v>29.71</v>
      </c>
      <c r="H115" s="142">
        <v>26.78</v>
      </c>
      <c r="I115" s="142">
        <v>56.49</v>
      </c>
      <c r="J115" s="142">
        <v>2937.48</v>
      </c>
      <c r="K115" s="142">
        <v>3709.68</v>
      </c>
      <c r="L115" s="390">
        <v>0.98214445038135645</v>
      </c>
    </row>
    <row r="116" spans="1:12" customFormat="1" ht="51">
      <c r="A116" s="389" t="s">
        <v>240</v>
      </c>
      <c r="B116" s="140" t="s">
        <v>321</v>
      </c>
      <c r="C116" s="139" t="s">
        <v>322</v>
      </c>
      <c r="D116" s="140" t="s">
        <v>64</v>
      </c>
      <c r="E116" s="140" t="s">
        <v>180</v>
      </c>
      <c r="F116" s="141">
        <v>285.60000000000002</v>
      </c>
      <c r="G116" s="142">
        <v>14.74</v>
      </c>
      <c r="H116" s="142">
        <v>18.53</v>
      </c>
      <c r="I116" s="142">
        <v>33.270000000000003</v>
      </c>
      <c r="J116" s="142">
        <v>9501.91</v>
      </c>
      <c r="K116" s="142">
        <v>12000.91</v>
      </c>
      <c r="L116" s="390">
        <v>3.1772625013548677</v>
      </c>
    </row>
    <row r="117" spans="1:12" customFormat="1" ht="25.5">
      <c r="A117" s="389" t="s">
        <v>734</v>
      </c>
      <c r="B117" s="140" t="s">
        <v>323</v>
      </c>
      <c r="C117" s="139" t="s">
        <v>263</v>
      </c>
      <c r="D117" s="140" t="s">
        <v>143</v>
      </c>
      <c r="E117" s="140" t="s">
        <v>184</v>
      </c>
      <c r="F117" s="141">
        <v>285.60000000000002</v>
      </c>
      <c r="G117" s="142">
        <v>12.04</v>
      </c>
      <c r="H117" s="142">
        <v>5</v>
      </c>
      <c r="I117" s="142">
        <v>17.04</v>
      </c>
      <c r="J117" s="142">
        <v>4866.62</v>
      </c>
      <c r="K117" s="142">
        <v>6146.11</v>
      </c>
      <c r="L117" s="390">
        <v>1.6271936738299149</v>
      </c>
    </row>
    <row r="118" spans="1:12" customFormat="1" ht="25.5">
      <c r="A118" s="389" t="s">
        <v>735</v>
      </c>
      <c r="B118" s="140" t="s">
        <v>736</v>
      </c>
      <c r="C118" s="139" t="s">
        <v>737</v>
      </c>
      <c r="D118" s="140" t="s">
        <v>143</v>
      </c>
      <c r="E118" s="140" t="s">
        <v>184</v>
      </c>
      <c r="F118" s="141">
        <v>157.96</v>
      </c>
      <c r="G118" s="142">
        <v>39.630000000000003</v>
      </c>
      <c r="H118" s="142">
        <v>17.62</v>
      </c>
      <c r="I118" s="142">
        <v>57.25</v>
      </c>
      <c r="J118" s="142">
        <v>9043.2099999999991</v>
      </c>
      <c r="K118" s="142">
        <v>11420.51</v>
      </c>
      <c r="L118" s="390">
        <v>3.023600557736728</v>
      </c>
    </row>
    <row r="119" spans="1:12" customFormat="1">
      <c r="A119" s="387" t="s">
        <v>242</v>
      </c>
      <c r="B119" s="453" t="s">
        <v>738</v>
      </c>
      <c r="C119" s="453"/>
      <c r="D119" s="453"/>
      <c r="E119" s="453"/>
      <c r="F119" s="453"/>
      <c r="G119" s="453"/>
      <c r="H119" s="453"/>
      <c r="I119" s="453"/>
      <c r="J119" s="144">
        <v>4470.87</v>
      </c>
      <c r="K119" s="144">
        <v>5646.13</v>
      </c>
      <c r="L119" s="388">
        <v>1.4948230698151022</v>
      </c>
    </row>
    <row r="120" spans="1:12" customFormat="1" ht="38.25">
      <c r="A120" s="389" t="s">
        <v>243</v>
      </c>
      <c r="B120" s="140" t="s">
        <v>739</v>
      </c>
      <c r="C120" s="139" t="s">
        <v>740</v>
      </c>
      <c r="D120" s="140" t="s">
        <v>64</v>
      </c>
      <c r="E120" s="140" t="s">
        <v>180</v>
      </c>
      <c r="F120" s="141">
        <v>33.549999999999997</v>
      </c>
      <c r="G120" s="142">
        <v>25.18</v>
      </c>
      <c r="H120" s="142">
        <v>108.08</v>
      </c>
      <c r="I120" s="142">
        <v>133.26</v>
      </c>
      <c r="J120" s="142">
        <v>4470.87</v>
      </c>
      <c r="K120" s="142">
        <v>5646.13</v>
      </c>
      <c r="L120" s="390">
        <v>1.4948230698151022</v>
      </c>
    </row>
    <row r="121" spans="1:12" customFormat="1">
      <c r="A121" s="387" t="s">
        <v>741</v>
      </c>
      <c r="B121" s="453" t="s">
        <v>324</v>
      </c>
      <c r="C121" s="453"/>
      <c r="D121" s="453"/>
      <c r="E121" s="453"/>
      <c r="F121" s="453"/>
      <c r="G121" s="453"/>
      <c r="H121" s="453"/>
      <c r="I121" s="453"/>
      <c r="J121" s="144">
        <v>11406.84</v>
      </c>
      <c r="K121" s="144">
        <v>14405.92</v>
      </c>
      <c r="L121" s="388">
        <v>3.813993223307075</v>
      </c>
    </row>
    <row r="122" spans="1:12" customFormat="1" ht="38.25">
      <c r="A122" s="389" t="s">
        <v>742</v>
      </c>
      <c r="B122" s="140" t="s">
        <v>743</v>
      </c>
      <c r="C122" s="139" t="s">
        <v>744</v>
      </c>
      <c r="D122" s="140" t="s">
        <v>64</v>
      </c>
      <c r="E122" s="140" t="s">
        <v>180</v>
      </c>
      <c r="F122" s="141">
        <v>101.5</v>
      </c>
      <c r="G122" s="142">
        <v>19.489999999999998</v>
      </c>
      <c r="H122" s="142">
        <v>62.93</v>
      </c>
      <c r="I122" s="142">
        <v>82.42</v>
      </c>
      <c r="J122" s="142">
        <v>8365.6299999999992</v>
      </c>
      <c r="K122" s="142">
        <v>10565.14</v>
      </c>
      <c r="L122" s="390">
        <v>2.7971398121946054</v>
      </c>
    </row>
    <row r="123" spans="1:12" customFormat="1" ht="38.25">
      <c r="A123" s="389" t="s">
        <v>745</v>
      </c>
      <c r="B123" s="140" t="s">
        <v>743</v>
      </c>
      <c r="C123" s="139" t="s">
        <v>746</v>
      </c>
      <c r="D123" s="140" t="s">
        <v>64</v>
      </c>
      <c r="E123" s="140" t="s">
        <v>180</v>
      </c>
      <c r="F123" s="141">
        <v>32.450000000000003</v>
      </c>
      <c r="G123" s="142">
        <v>19.510000000000002</v>
      </c>
      <c r="H123" s="142">
        <v>74.209999999999994</v>
      </c>
      <c r="I123" s="142">
        <v>93.72</v>
      </c>
      <c r="J123" s="142">
        <v>3041.21</v>
      </c>
      <c r="K123" s="142">
        <v>3840.78</v>
      </c>
      <c r="L123" s="390">
        <v>1.0168534111124696</v>
      </c>
    </row>
    <row r="124" spans="1:12" customFormat="1">
      <c r="A124" s="385" t="s">
        <v>747</v>
      </c>
      <c r="B124" s="454" t="s">
        <v>748</v>
      </c>
      <c r="C124" s="454"/>
      <c r="D124" s="454"/>
      <c r="E124" s="454"/>
      <c r="F124" s="454"/>
      <c r="G124" s="454"/>
      <c r="H124" s="454"/>
      <c r="I124" s="454"/>
      <c r="J124" s="143">
        <v>14227.49</v>
      </c>
      <c r="K124" s="143">
        <v>17967.52</v>
      </c>
      <c r="L124" s="386">
        <v>4.756933227425554</v>
      </c>
    </row>
    <row r="125" spans="1:12" customFormat="1" ht="38.25">
      <c r="A125" s="389" t="s">
        <v>749</v>
      </c>
      <c r="B125" s="140" t="s">
        <v>750</v>
      </c>
      <c r="C125" s="139" t="s">
        <v>751</v>
      </c>
      <c r="D125" s="140" t="s">
        <v>64</v>
      </c>
      <c r="E125" s="140" t="s">
        <v>180</v>
      </c>
      <c r="F125" s="141">
        <v>9.48</v>
      </c>
      <c r="G125" s="142">
        <v>30.06</v>
      </c>
      <c r="H125" s="142">
        <v>119.08</v>
      </c>
      <c r="I125" s="142">
        <v>149.13999999999999</v>
      </c>
      <c r="J125" s="142">
        <v>1413.85</v>
      </c>
      <c r="K125" s="142">
        <v>1785.56</v>
      </c>
      <c r="L125" s="390">
        <v>0.4727302206182028</v>
      </c>
    </row>
    <row r="126" spans="1:12" customFormat="1" ht="38.25">
      <c r="A126" s="389" t="s">
        <v>752</v>
      </c>
      <c r="B126" s="140" t="s">
        <v>753</v>
      </c>
      <c r="C126" s="139" t="s">
        <v>754</v>
      </c>
      <c r="D126" s="140" t="s">
        <v>64</v>
      </c>
      <c r="E126" s="140" t="s">
        <v>180</v>
      </c>
      <c r="F126" s="141">
        <v>9.68</v>
      </c>
      <c r="G126" s="142">
        <v>21.94</v>
      </c>
      <c r="H126" s="142">
        <v>112.44</v>
      </c>
      <c r="I126" s="142">
        <v>134.38</v>
      </c>
      <c r="J126" s="142">
        <v>1300.8</v>
      </c>
      <c r="K126" s="142">
        <v>1642.79</v>
      </c>
      <c r="L126" s="390">
        <v>0.43493160640324457</v>
      </c>
    </row>
    <row r="127" spans="1:12" customFormat="1" ht="38.25">
      <c r="A127" s="389" t="s">
        <v>755</v>
      </c>
      <c r="B127" s="140" t="s">
        <v>756</v>
      </c>
      <c r="C127" s="139" t="s">
        <v>757</v>
      </c>
      <c r="D127" s="140" t="s">
        <v>64</v>
      </c>
      <c r="E127" s="140" t="s">
        <v>180</v>
      </c>
      <c r="F127" s="141">
        <v>94.19</v>
      </c>
      <c r="G127" s="142">
        <v>14.28</v>
      </c>
      <c r="H127" s="142">
        <v>107.95</v>
      </c>
      <c r="I127" s="142">
        <v>122.23</v>
      </c>
      <c r="J127" s="142">
        <v>11512.84</v>
      </c>
      <c r="K127" s="142">
        <v>14539.17</v>
      </c>
      <c r="L127" s="390">
        <v>3.8492714004041062</v>
      </c>
    </row>
    <row r="128" spans="1:12" customFormat="1">
      <c r="A128" s="385" t="s">
        <v>758</v>
      </c>
      <c r="B128" s="454" t="s">
        <v>8</v>
      </c>
      <c r="C128" s="454"/>
      <c r="D128" s="454"/>
      <c r="E128" s="454"/>
      <c r="F128" s="454"/>
      <c r="G128" s="454"/>
      <c r="H128" s="454"/>
      <c r="I128" s="454"/>
      <c r="J128" s="143">
        <v>124181.8</v>
      </c>
      <c r="K128" s="143">
        <v>156848.15</v>
      </c>
      <c r="L128" s="386">
        <v>41.525829741401559</v>
      </c>
    </row>
    <row r="129" spans="1:12" customFormat="1">
      <c r="A129" s="387" t="s">
        <v>759</v>
      </c>
      <c r="B129" s="453" t="s">
        <v>760</v>
      </c>
      <c r="C129" s="453"/>
      <c r="D129" s="453"/>
      <c r="E129" s="453"/>
      <c r="F129" s="453"/>
      <c r="G129" s="453"/>
      <c r="H129" s="453"/>
      <c r="I129" s="453"/>
      <c r="J129" s="144">
        <v>98139.08</v>
      </c>
      <c r="K129" s="144">
        <v>123958.37</v>
      </c>
      <c r="L129" s="388">
        <v>32.818201347237178</v>
      </c>
    </row>
    <row r="130" spans="1:12" customFormat="1" ht="25.5">
      <c r="A130" s="389" t="s">
        <v>761</v>
      </c>
      <c r="B130" s="140" t="s">
        <v>762</v>
      </c>
      <c r="C130" s="139" t="s">
        <v>763</v>
      </c>
      <c r="D130" s="140" t="s">
        <v>64</v>
      </c>
      <c r="E130" s="140" t="s">
        <v>180</v>
      </c>
      <c r="F130" s="141">
        <v>459.54</v>
      </c>
      <c r="G130" s="142">
        <v>13.64</v>
      </c>
      <c r="H130" s="142">
        <v>8.65</v>
      </c>
      <c r="I130" s="142">
        <v>22.29</v>
      </c>
      <c r="J130" s="142">
        <v>10243.15</v>
      </c>
      <c r="K130" s="142">
        <v>12936.05</v>
      </c>
      <c r="L130" s="390">
        <v>3.4248424978315506</v>
      </c>
    </row>
    <row r="131" spans="1:12" customFormat="1" ht="25.5">
      <c r="A131" s="389" t="s">
        <v>764</v>
      </c>
      <c r="B131" s="140" t="s">
        <v>765</v>
      </c>
      <c r="C131" s="139" t="s">
        <v>766</v>
      </c>
      <c r="D131" s="140" t="s">
        <v>64</v>
      </c>
      <c r="E131" s="140" t="s">
        <v>180</v>
      </c>
      <c r="F131" s="141">
        <v>688.13</v>
      </c>
      <c r="G131" s="142">
        <v>2.5</v>
      </c>
      <c r="H131" s="142">
        <v>2.35</v>
      </c>
      <c r="I131" s="142">
        <v>4.8499999999999996</v>
      </c>
      <c r="J131" s="142">
        <v>3337.43</v>
      </c>
      <c r="K131" s="142">
        <v>4218.24</v>
      </c>
      <c r="L131" s="390">
        <v>1.1167866248238805</v>
      </c>
    </row>
    <row r="132" spans="1:12" customFormat="1" ht="25.5">
      <c r="A132" s="389" t="s">
        <v>767</v>
      </c>
      <c r="B132" s="140" t="s">
        <v>328</v>
      </c>
      <c r="C132" s="139" t="s">
        <v>241</v>
      </c>
      <c r="D132" s="140" t="s">
        <v>64</v>
      </c>
      <c r="E132" s="140" t="s">
        <v>180</v>
      </c>
      <c r="F132" s="141">
        <v>688.13</v>
      </c>
      <c r="G132" s="142">
        <v>6.12</v>
      </c>
      <c r="H132" s="142">
        <v>10.09</v>
      </c>
      <c r="I132" s="142">
        <v>16.21</v>
      </c>
      <c r="J132" s="142">
        <v>11154.59</v>
      </c>
      <c r="K132" s="142">
        <v>14086.02</v>
      </c>
      <c r="L132" s="390">
        <v>3.7292991230943895</v>
      </c>
    </row>
    <row r="133" spans="1:12" customFormat="1" ht="25.5">
      <c r="A133" s="389" t="s">
        <v>768</v>
      </c>
      <c r="B133" s="140" t="s">
        <v>864</v>
      </c>
      <c r="C133" s="139" t="s">
        <v>839</v>
      </c>
      <c r="D133" s="140" t="s">
        <v>64</v>
      </c>
      <c r="E133" s="140" t="s">
        <v>180</v>
      </c>
      <c r="F133" s="141">
        <v>1265</v>
      </c>
      <c r="G133" s="142">
        <v>6.63</v>
      </c>
      <c r="H133" s="142">
        <v>5.88</v>
      </c>
      <c r="I133" s="142">
        <v>12.51</v>
      </c>
      <c r="J133" s="142">
        <v>15825.15</v>
      </c>
      <c r="K133" s="142">
        <v>19987</v>
      </c>
      <c r="L133" s="390">
        <v>5.2915941886556714</v>
      </c>
    </row>
    <row r="134" spans="1:12" customFormat="1" ht="25.5">
      <c r="A134" s="389" t="s">
        <v>769</v>
      </c>
      <c r="B134" s="140" t="s">
        <v>326</v>
      </c>
      <c r="C134" s="139" t="s">
        <v>237</v>
      </c>
      <c r="D134" s="140" t="s">
        <v>64</v>
      </c>
      <c r="E134" s="140" t="s">
        <v>180</v>
      </c>
      <c r="F134" s="141">
        <v>3258.56</v>
      </c>
      <c r="G134" s="142">
        <v>1.79</v>
      </c>
      <c r="H134" s="142">
        <v>2.08</v>
      </c>
      <c r="I134" s="142">
        <v>3.87</v>
      </c>
      <c r="J134" s="142">
        <v>12610.63</v>
      </c>
      <c r="K134" s="142">
        <v>15934.36</v>
      </c>
      <c r="L134" s="390">
        <v>4.2186504615974076</v>
      </c>
    </row>
    <row r="135" spans="1:12" customFormat="1" ht="25.5">
      <c r="A135" s="389" t="s">
        <v>770</v>
      </c>
      <c r="B135" s="140" t="s">
        <v>327</v>
      </c>
      <c r="C135" s="139" t="s">
        <v>239</v>
      </c>
      <c r="D135" s="140" t="s">
        <v>64</v>
      </c>
      <c r="E135" s="140" t="s">
        <v>180</v>
      </c>
      <c r="F135" s="141">
        <v>3258.56</v>
      </c>
      <c r="G135" s="142">
        <v>4.3899999999999997</v>
      </c>
      <c r="H135" s="142">
        <v>9.41</v>
      </c>
      <c r="I135" s="142">
        <v>13.8</v>
      </c>
      <c r="J135" s="142">
        <v>44968.13</v>
      </c>
      <c r="K135" s="142">
        <v>56796.7</v>
      </c>
      <c r="L135" s="390">
        <v>15.03702845123428</v>
      </c>
    </row>
    <row r="136" spans="1:12" customFormat="1">
      <c r="A136" s="387" t="s">
        <v>771</v>
      </c>
      <c r="B136" s="453" t="s">
        <v>9</v>
      </c>
      <c r="C136" s="453"/>
      <c r="D136" s="453"/>
      <c r="E136" s="453"/>
      <c r="F136" s="453"/>
      <c r="G136" s="453"/>
      <c r="H136" s="453"/>
      <c r="I136" s="453"/>
      <c r="J136" s="144">
        <v>15638.4</v>
      </c>
      <c r="K136" s="144">
        <v>19750.87</v>
      </c>
      <c r="L136" s="388">
        <v>5.2290783465699517</v>
      </c>
    </row>
    <row r="137" spans="1:12" customFormat="1" ht="25.5">
      <c r="A137" s="389" t="s">
        <v>772</v>
      </c>
      <c r="B137" s="140" t="s">
        <v>773</v>
      </c>
      <c r="C137" s="139" t="s">
        <v>774</v>
      </c>
      <c r="D137" s="140" t="s">
        <v>64</v>
      </c>
      <c r="E137" s="140" t="s">
        <v>180</v>
      </c>
      <c r="F137" s="141">
        <v>550.16999999999996</v>
      </c>
      <c r="G137" s="142">
        <v>1.1499999999999999</v>
      </c>
      <c r="H137" s="142">
        <v>1.05</v>
      </c>
      <c r="I137" s="142">
        <v>2.2000000000000002</v>
      </c>
      <c r="J137" s="142">
        <v>1210.3699999999999</v>
      </c>
      <c r="K137" s="142">
        <v>1529.47</v>
      </c>
      <c r="L137" s="390">
        <v>0.40492993264237703</v>
      </c>
    </row>
    <row r="138" spans="1:12" customFormat="1" ht="25.5">
      <c r="A138" s="389" t="s">
        <v>775</v>
      </c>
      <c r="B138" s="140" t="s">
        <v>776</v>
      </c>
      <c r="C138" s="139" t="s">
        <v>777</v>
      </c>
      <c r="D138" s="140" t="s">
        <v>143</v>
      </c>
      <c r="E138" s="140" t="s">
        <v>184</v>
      </c>
      <c r="F138" s="141">
        <v>331.6</v>
      </c>
      <c r="G138" s="142">
        <v>5.96</v>
      </c>
      <c r="H138" s="142">
        <v>6.26</v>
      </c>
      <c r="I138" s="142">
        <v>12.22</v>
      </c>
      <c r="J138" s="142">
        <v>4052.15</v>
      </c>
      <c r="K138" s="142">
        <v>5116.59</v>
      </c>
      <c r="L138" s="390">
        <v>1.3546264026484076</v>
      </c>
    </row>
    <row r="139" spans="1:12" customFormat="1" ht="25.5">
      <c r="A139" s="389" t="s">
        <v>778</v>
      </c>
      <c r="B139" s="140" t="s">
        <v>779</v>
      </c>
      <c r="C139" s="139" t="s">
        <v>780</v>
      </c>
      <c r="D139" s="140" t="s">
        <v>64</v>
      </c>
      <c r="E139" s="140" t="s">
        <v>180</v>
      </c>
      <c r="F139" s="141">
        <v>331.6</v>
      </c>
      <c r="G139" s="142">
        <v>8.1300000000000008</v>
      </c>
      <c r="H139" s="142">
        <v>8.6</v>
      </c>
      <c r="I139" s="142">
        <v>16.73</v>
      </c>
      <c r="J139" s="142">
        <v>5547.67</v>
      </c>
      <c r="K139" s="142">
        <v>7006.71</v>
      </c>
      <c r="L139" s="390">
        <v>1.8550390712761082</v>
      </c>
    </row>
    <row r="140" spans="1:12" customFormat="1" ht="25.5">
      <c r="A140" s="389" t="s">
        <v>781</v>
      </c>
      <c r="B140" s="140" t="s">
        <v>782</v>
      </c>
      <c r="C140" s="139" t="s">
        <v>783</v>
      </c>
      <c r="D140" s="140" t="s">
        <v>64</v>
      </c>
      <c r="E140" s="140" t="s">
        <v>180</v>
      </c>
      <c r="F140" s="141">
        <v>218.57</v>
      </c>
      <c r="G140" s="142">
        <v>10.08</v>
      </c>
      <c r="H140" s="142">
        <v>12.01</v>
      </c>
      <c r="I140" s="142">
        <v>22.09</v>
      </c>
      <c r="J140" s="142">
        <v>4828.21</v>
      </c>
      <c r="K140" s="142">
        <v>6098.1</v>
      </c>
      <c r="L140" s="390">
        <v>1.6144829400030596</v>
      </c>
    </row>
    <row r="141" spans="1:12" customFormat="1">
      <c r="A141" s="387" t="s">
        <v>784</v>
      </c>
      <c r="B141" s="453" t="s">
        <v>785</v>
      </c>
      <c r="C141" s="453"/>
      <c r="D141" s="453"/>
      <c r="E141" s="453"/>
      <c r="F141" s="453"/>
      <c r="G141" s="453"/>
      <c r="H141" s="453"/>
      <c r="I141" s="453"/>
      <c r="J141" s="144">
        <v>10404.32</v>
      </c>
      <c r="K141" s="144">
        <v>13138.91</v>
      </c>
      <c r="L141" s="388">
        <v>3.4785500475944309</v>
      </c>
    </row>
    <row r="142" spans="1:12" customFormat="1" ht="25.5">
      <c r="A142" s="389" t="s">
        <v>786</v>
      </c>
      <c r="B142" s="140" t="s">
        <v>787</v>
      </c>
      <c r="C142" s="139" t="s">
        <v>788</v>
      </c>
      <c r="D142" s="140" t="s">
        <v>64</v>
      </c>
      <c r="E142" s="140" t="s">
        <v>180</v>
      </c>
      <c r="F142" s="141">
        <v>134.18</v>
      </c>
      <c r="G142" s="142">
        <v>6.38</v>
      </c>
      <c r="H142" s="142">
        <v>3.86</v>
      </c>
      <c r="I142" s="142">
        <v>10.24</v>
      </c>
      <c r="J142" s="142">
        <v>1374</v>
      </c>
      <c r="K142" s="142">
        <v>1734.95</v>
      </c>
      <c r="L142" s="390">
        <v>0.4593311321162834</v>
      </c>
    </row>
    <row r="143" spans="1:12" customFormat="1" ht="38.25">
      <c r="A143" s="389" t="s">
        <v>789</v>
      </c>
      <c r="B143" s="140" t="s">
        <v>790</v>
      </c>
      <c r="C143" s="139" t="s">
        <v>791</v>
      </c>
      <c r="D143" s="140" t="s">
        <v>64</v>
      </c>
      <c r="E143" s="140" t="s">
        <v>180</v>
      </c>
      <c r="F143" s="141">
        <v>134.18</v>
      </c>
      <c r="G143" s="142">
        <v>9.7100000000000009</v>
      </c>
      <c r="H143" s="142">
        <v>6.16</v>
      </c>
      <c r="I143" s="142">
        <v>15.87</v>
      </c>
      <c r="J143" s="142">
        <v>2129.44</v>
      </c>
      <c r="K143" s="142">
        <v>2688.97</v>
      </c>
      <c r="L143" s="390">
        <v>0.71190964254112366</v>
      </c>
    </row>
    <row r="144" spans="1:12" customFormat="1" ht="51">
      <c r="A144" s="389" t="s">
        <v>792</v>
      </c>
      <c r="B144" s="140" t="s">
        <v>793</v>
      </c>
      <c r="C144" s="139" t="s">
        <v>794</v>
      </c>
      <c r="D144" s="140" t="s">
        <v>64</v>
      </c>
      <c r="E144" s="140" t="s">
        <v>180</v>
      </c>
      <c r="F144" s="141">
        <v>134.18</v>
      </c>
      <c r="G144" s="142">
        <v>28.97</v>
      </c>
      <c r="H144" s="142">
        <v>22.46</v>
      </c>
      <c r="I144" s="142">
        <v>51.43</v>
      </c>
      <c r="J144" s="142">
        <v>6900.88</v>
      </c>
      <c r="K144" s="142">
        <v>8714.99</v>
      </c>
      <c r="L144" s="390">
        <v>2.3073092729370233</v>
      </c>
    </row>
    <row r="145" spans="1:13" customFormat="1" ht="15" customHeight="1">
      <c r="A145" s="145"/>
      <c r="B145" s="146"/>
      <c r="C145" s="146"/>
      <c r="D145" s="146"/>
      <c r="E145" s="146"/>
      <c r="F145" s="146"/>
      <c r="G145" s="146"/>
      <c r="H145" s="146"/>
      <c r="I145" s="523" t="s">
        <v>329</v>
      </c>
      <c r="J145" s="523"/>
      <c r="K145" s="504">
        <v>78638.48</v>
      </c>
      <c r="L145" s="505"/>
    </row>
    <row r="146" spans="1:13" customFormat="1" ht="15" customHeight="1">
      <c r="A146" s="145"/>
      <c r="B146" s="146"/>
      <c r="C146" s="146"/>
      <c r="D146" s="146"/>
      <c r="E146" s="146"/>
      <c r="F146" s="146"/>
      <c r="G146" s="146"/>
      <c r="H146" s="146"/>
      <c r="I146" s="524" t="s">
        <v>330</v>
      </c>
      <c r="J146" s="524"/>
      <c r="K146" s="506">
        <v>299073.78000000003</v>
      </c>
      <c r="L146" s="507"/>
    </row>
    <row r="147" spans="1:13" customFormat="1" ht="15" customHeight="1">
      <c r="A147" s="145"/>
      <c r="B147" s="146"/>
      <c r="C147" s="146"/>
      <c r="D147" s="146"/>
      <c r="E147" s="146"/>
      <c r="F147" s="146"/>
      <c r="G147" s="146"/>
      <c r="H147" s="146"/>
      <c r="I147" s="525" t="s">
        <v>331</v>
      </c>
      <c r="J147" s="525"/>
      <c r="K147" s="508">
        <f>K146+K145</f>
        <v>377712.26</v>
      </c>
      <c r="L147" s="509"/>
    </row>
    <row r="148" spans="1:13" ht="15.75" customHeight="1">
      <c r="A148" s="510" t="s">
        <v>332</v>
      </c>
      <c r="B148" s="511"/>
      <c r="C148" s="511"/>
      <c r="D148" s="511"/>
      <c r="E148" s="511"/>
      <c r="F148" s="511"/>
      <c r="G148" s="511"/>
      <c r="H148" s="511"/>
      <c r="I148" s="511"/>
      <c r="J148" s="511"/>
      <c r="K148" s="511"/>
      <c r="L148" s="512"/>
      <c r="M148" s="20"/>
    </row>
    <row r="149" spans="1:13" ht="24.75" customHeight="1">
      <c r="A149" s="513"/>
      <c r="B149" s="511"/>
      <c r="C149" s="511"/>
      <c r="D149" s="511"/>
      <c r="E149" s="511"/>
      <c r="F149" s="511"/>
      <c r="G149" s="511"/>
      <c r="H149" s="511"/>
      <c r="I149" s="511"/>
      <c r="J149" s="511"/>
      <c r="K149" s="511"/>
      <c r="L149" s="512"/>
      <c r="M149" s="20"/>
    </row>
    <row r="150" spans="1:13" ht="84" customHeight="1" thickBot="1">
      <c r="A150" s="514"/>
      <c r="B150" s="515"/>
      <c r="C150" s="515"/>
      <c r="D150" s="515"/>
      <c r="E150" s="515"/>
      <c r="F150" s="515"/>
      <c r="G150" s="515"/>
      <c r="H150" s="515"/>
      <c r="I150" s="515"/>
      <c r="J150" s="515"/>
      <c r="K150" s="515"/>
      <c r="L150" s="516"/>
      <c r="M150" s="20"/>
    </row>
  </sheetData>
  <mergeCells count="76">
    <mergeCell ref="B128:I128"/>
    <mergeCell ref="B129:I129"/>
    <mergeCell ref="B136:I136"/>
    <mergeCell ref="B141:I141"/>
    <mergeCell ref="B111:I111"/>
    <mergeCell ref="B112:I112"/>
    <mergeCell ref="B119:I119"/>
    <mergeCell ref="B121:I121"/>
    <mergeCell ref="B124:I124"/>
    <mergeCell ref="B96:I96"/>
    <mergeCell ref="B98:I98"/>
    <mergeCell ref="B100:I100"/>
    <mergeCell ref="B101:I101"/>
    <mergeCell ref="B106:I106"/>
    <mergeCell ref="B57:I57"/>
    <mergeCell ref="B65:I65"/>
    <mergeCell ref="B71:I71"/>
    <mergeCell ref="B73:I73"/>
    <mergeCell ref="B95:I95"/>
    <mergeCell ref="K145:L145"/>
    <mergeCell ref="K146:L146"/>
    <mergeCell ref="K147:L147"/>
    <mergeCell ref="A148:L150"/>
    <mergeCell ref="A9:L10"/>
    <mergeCell ref="I145:J145"/>
    <mergeCell ref="I146:J146"/>
    <mergeCell ref="I147:J147"/>
    <mergeCell ref="F11:F12"/>
    <mergeCell ref="G11:H11"/>
    <mergeCell ref="I11:I12"/>
    <mergeCell ref="B13:I13"/>
    <mergeCell ref="B14:I14"/>
    <mergeCell ref="B17:I17"/>
    <mergeCell ref="B20:I20"/>
    <mergeCell ref="B21:I21"/>
    <mergeCell ref="A1:B1"/>
    <mergeCell ref="A2:L2"/>
    <mergeCell ref="A4:B4"/>
    <mergeCell ref="C3:L3"/>
    <mergeCell ref="K1:L1"/>
    <mergeCell ref="C1:J1"/>
    <mergeCell ref="C4:E4"/>
    <mergeCell ref="C5:E5"/>
    <mergeCell ref="C6:E6"/>
    <mergeCell ref="I6:J6"/>
    <mergeCell ref="I4:J5"/>
    <mergeCell ref="B23:I23"/>
    <mergeCell ref="A11:A12"/>
    <mergeCell ref="B11:B12"/>
    <mergeCell ref="C11:C12"/>
    <mergeCell ref="D11:D12"/>
    <mergeCell ref="E11:E12"/>
    <mergeCell ref="A3:B3"/>
    <mergeCell ref="F4:H8"/>
    <mergeCell ref="L11:L12"/>
    <mergeCell ref="J11:J12"/>
    <mergeCell ref="K11:K12"/>
    <mergeCell ref="I8:J8"/>
    <mergeCell ref="K7:L7"/>
    <mergeCell ref="K8:L8"/>
    <mergeCell ref="I7:J7"/>
    <mergeCell ref="K4:L5"/>
    <mergeCell ref="C7:E8"/>
    <mergeCell ref="A7:B8"/>
    <mergeCell ref="A5:B5"/>
    <mergeCell ref="A6:B6"/>
    <mergeCell ref="K6:L6"/>
    <mergeCell ref="B41:I41"/>
    <mergeCell ref="B43:I43"/>
    <mergeCell ref="B44:I44"/>
    <mergeCell ref="B48:I48"/>
    <mergeCell ref="B26:I26"/>
    <mergeCell ref="B27:I27"/>
    <mergeCell ref="B37:I37"/>
    <mergeCell ref="B38:I38"/>
    <mergeCell ref="B40:I40"/>
  </mergeCells>
  <pageMargins left="0.51181102362204722" right="0.51181102362204722" top="0.78740157480314965" bottom="0.78740157480314965" header="0" footer="0"/>
  <pageSetup paperSize="9" scale="72"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57"/>
  <sheetViews>
    <sheetView showOutlineSymbols="0" showWhiteSpace="0" topLeftCell="A1043" zoomScale="80" zoomScaleNormal="80" workbookViewId="0">
      <selection activeCell="M1056" sqref="M1056"/>
    </sheetView>
  </sheetViews>
  <sheetFormatPr defaultColWidth="9.140625" defaultRowHeight="14.25"/>
  <cols>
    <col min="1" max="1" width="18.28515625" style="77" customWidth="1"/>
    <col min="2" max="2" width="64.7109375" style="77" customWidth="1"/>
    <col min="3" max="3" width="11.42578125" style="77" customWidth="1"/>
    <col min="4" max="4" width="14.5703125" style="77" customWidth="1"/>
    <col min="5" max="5" width="17.140625" style="77" bestFit="1" customWidth="1"/>
    <col min="6" max="6" width="15.28515625" style="77" bestFit="1" customWidth="1"/>
    <col min="7" max="7" width="13.42578125" style="77" bestFit="1" customWidth="1"/>
    <col min="8" max="16384" width="9.140625" style="77"/>
  </cols>
  <sheetData>
    <row r="1" spans="1:8" s="23" customFormat="1" ht="98.45" customHeight="1">
      <c r="A1" s="165"/>
      <c r="B1" s="536" t="s">
        <v>98</v>
      </c>
      <c r="C1" s="537"/>
      <c r="D1" s="537"/>
      <c r="E1" s="538"/>
      <c r="F1" s="534" t="s">
        <v>593</v>
      </c>
      <c r="G1" s="535"/>
      <c r="H1" s="42"/>
    </row>
    <row r="2" spans="1:8" s="23" customFormat="1" ht="21.75" customHeight="1">
      <c r="A2" s="555"/>
      <c r="B2" s="496"/>
      <c r="C2" s="496"/>
      <c r="D2" s="496"/>
      <c r="E2" s="496"/>
      <c r="F2" s="496"/>
      <c r="G2" s="556"/>
      <c r="H2" s="42"/>
    </row>
    <row r="3" spans="1:8" s="23" customFormat="1" ht="43.9" customHeight="1">
      <c r="A3" s="163" t="s">
        <v>60</v>
      </c>
      <c r="B3" s="539" t="s">
        <v>594</v>
      </c>
      <c r="C3" s="540"/>
      <c r="D3" s="540"/>
      <c r="E3" s="540"/>
      <c r="F3" s="540"/>
      <c r="G3" s="541"/>
      <c r="H3" s="42"/>
    </row>
    <row r="4" spans="1:8" s="23" customFormat="1" ht="18.75" customHeight="1">
      <c r="A4" s="164" t="s">
        <v>249</v>
      </c>
      <c r="B4" s="546" t="s">
        <v>252</v>
      </c>
      <c r="C4" s="547"/>
      <c r="D4" s="458" t="s">
        <v>581</v>
      </c>
      <c r="E4" s="459"/>
      <c r="F4" s="542" t="s">
        <v>61</v>
      </c>
      <c r="G4" s="544">
        <v>0.26290000000000002</v>
      </c>
      <c r="H4" s="42"/>
    </row>
    <row r="5" spans="1:8" s="23" customFormat="1" ht="18.75" customHeight="1">
      <c r="A5" s="164" t="s">
        <v>1</v>
      </c>
      <c r="B5" s="546" t="s">
        <v>251</v>
      </c>
      <c r="C5" s="547"/>
      <c r="D5" s="548"/>
      <c r="E5" s="462"/>
      <c r="F5" s="543"/>
      <c r="G5" s="545"/>
      <c r="H5" s="42"/>
    </row>
    <row r="6" spans="1:8" s="23" customFormat="1" ht="18.75" customHeight="1">
      <c r="A6" s="164" t="s">
        <v>265</v>
      </c>
      <c r="B6" s="546" t="s">
        <v>253</v>
      </c>
      <c r="C6" s="547"/>
      <c r="D6" s="548"/>
      <c r="E6" s="462"/>
      <c r="F6" s="137" t="s">
        <v>62</v>
      </c>
      <c r="G6" s="147">
        <v>46111</v>
      </c>
      <c r="H6" s="42"/>
    </row>
    <row r="7" spans="1:8" s="23" customFormat="1" ht="18.75" customHeight="1">
      <c r="A7" s="529" t="s">
        <v>63</v>
      </c>
      <c r="B7" s="551" t="s">
        <v>65</v>
      </c>
      <c r="C7" s="552"/>
      <c r="D7" s="548"/>
      <c r="E7" s="462"/>
      <c r="F7" s="137" t="s">
        <v>66</v>
      </c>
      <c r="G7" s="148" t="s">
        <v>266</v>
      </c>
      <c r="H7" s="42"/>
    </row>
    <row r="8" spans="1:8" s="23" customFormat="1" ht="18.75" customHeight="1" thickBot="1">
      <c r="A8" s="530"/>
      <c r="B8" s="553"/>
      <c r="C8" s="554"/>
      <c r="D8" s="549"/>
      <c r="E8" s="550"/>
      <c r="F8" s="149" t="s">
        <v>67</v>
      </c>
      <c r="G8" s="150" t="s">
        <v>267</v>
      </c>
      <c r="H8" s="42"/>
    </row>
    <row r="9" spans="1:8" ht="24" customHeight="1" thickBot="1">
      <c r="A9" s="531" t="s">
        <v>99</v>
      </c>
      <c r="B9" s="532"/>
      <c r="C9" s="532"/>
      <c r="D9" s="532"/>
      <c r="E9" s="532"/>
      <c r="F9" s="532"/>
      <c r="G9" s="533"/>
    </row>
    <row r="10" spans="1:8" s="296" customFormat="1" ht="12">
      <c r="A10" s="557" t="s">
        <v>333</v>
      </c>
      <c r="B10" s="558"/>
      <c r="C10" s="558"/>
      <c r="D10" s="558"/>
      <c r="E10" s="558"/>
      <c r="F10" s="558"/>
      <c r="G10" s="559"/>
    </row>
    <row r="11" spans="1:8" s="296" customFormat="1" ht="12">
      <c r="A11" s="560" t="s">
        <v>334</v>
      </c>
      <c r="B11" s="561"/>
      <c r="C11" s="158" t="s">
        <v>135</v>
      </c>
      <c r="D11" s="158" t="s">
        <v>100</v>
      </c>
      <c r="E11" s="158" t="s">
        <v>136</v>
      </c>
      <c r="F11" s="158" t="s">
        <v>137</v>
      </c>
      <c r="G11" s="391" t="s">
        <v>31</v>
      </c>
    </row>
    <row r="12" spans="1:8" s="296" customFormat="1" ht="24">
      <c r="A12" s="392" t="s">
        <v>434</v>
      </c>
      <c r="B12" s="160" t="s">
        <v>435</v>
      </c>
      <c r="C12" s="159" t="s">
        <v>64</v>
      </c>
      <c r="D12" s="159" t="s">
        <v>51</v>
      </c>
      <c r="E12" s="161">
        <v>1</v>
      </c>
      <c r="F12" s="162">
        <v>1.82</v>
      </c>
      <c r="G12" s="393">
        <v>1.82</v>
      </c>
    </row>
    <row r="13" spans="1:8" s="296" customFormat="1" ht="24">
      <c r="A13" s="392" t="s">
        <v>335</v>
      </c>
      <c r="B13" s="160" t="s">
        <v>107</v>
      </c>
      <c r="C13" s="159" t="s">
        <v>64</v>
      </c>
      <c r="D13" s="159" t="s">
        <v>51</v>
      </c>
      <c r="E13" s="161">
        <v>1</v>
      </c>
      <c r="F13" s="162">
        <v>1.01</v>
      </c>
      <c r="G13" s="393">
        <v>1.01</v>
      </c>
    </row>
    <row r="14" spans="1:8" s="296" customFormat="1" ht="12">
      <c r="A14" s="392" t="s">
        <v>336</v>
      </c>
      <c r="B14" s="160" t="s">
        <v>103</v>
      </c>
      <c r="C14" s="159" t="s">
        <v>64</v>
      </c>
      <c r="D14" s="159" t="s">
        <v>51</v>
      </c>
      <c r="E14" s="161">
        <v>1</v>
      </c>
      <c r="F14" s="162">
        <v>1.36</v>
      </c>
      <c r="G14" s="393">
        <v>1.36</v>
      </c>
    </row>
    <row r="15" spans="1:8" s="296" customFormat="1" ht="24">
      <c r="A15" s="392" t="s">
        <v>337</v>
      </c>
      <c r="B15" s="160" t="s">
        <v>105</v>
      </c>
      <c r="C15" s="159" t="s">
        <v>64</v>
      </c>
      <c r="D15" s="159" t="s">
        <v>51</v>
      </c>
      <c r="E15" s="161">
        <v>1</v>
      </c>
      <c r="F15" s="162">
        <v>0.02</v>
      </c>
      <c r="G15" s="393">
        <v>0.02</v>
      </c>
    </row>
    <row r="16" spans="1:8" s="296" customFormat="1" ht="12">
      <c r="A16" s="392" t="s">
        <v>338</v>
      </c>
      <c r="B16" s="160" t="s">
        <v>104</v>
      </c>
      <c r="C16" s="159" t="s">
        <v>64</v>
      </c>
      <c r="D16" s="159" t="s">
        <v>51</v>
      </c>
      <c r="E16" s="161">
        <v>1</v>
      </c>
      <c r="F16" s="162">
        <v>0.11</v>
      </c>
      <c r="G16" s="393">
        <v>0.11</v>
      </c>
    </row>
    <row r="17" spans="1:7" s="296" customFormat="1" ht="12">
      <c r="A17" s="394"/>
      <c r="B17" s="395"/>
      <c r="C17" s="395"/>
      <c r="D17" s="395"/>
      <c r="E17" s="562" t="s">
        <v>339</v>
      </c>
      <c r="F17" s="562"/>
      <c r="G17" s="396">
        <v>4.32</v>
      </c>
    </row>
    <row r="18" spans="1:7" s="296" customFormat="1" ht="12">
      <c r="A18" s="560" t="s">
        <v>53</v>
      </c>
      <c r="B18" s="561"/>
      <c r="C18" s="158" t="s">
        <v>135</v>
      </c>
      <c r="D18" s="158" t="s">
        <v>100</v>
      </c>
      <c r="E18" s="158" t="s">
        <v>136</v>
      </c>
      <c r="F18" s="158" t="s">
        <v>137</v>
      </c>
      <c r="G18" s="391" t="s">
        <v>31</v>
      </c>
    </row>
    <row r="19" spans="1:7" s="296" customFormat="1" ht="12">
      <c r="A19" s="392" t="s">
        <v>340</v>
      </c>
      <c r="B19" s="160" t="s">
        <v>341</v>
      </c>
      <c r="C19" s="159" t="s">
        <v>64</v>
      </c>
      <c r="D19" s="159" t="s">
        <v>51</v>
      </c>
      <c r="E19" s="161">
        <v>1</v>
      </c>
      <c r="F19" s="162">
        <v>122.82</v>
      </c>
      <c r="G19" s="393">
        <v>122.82</v>
      </c>
    </row>
    <row r="20" spans="1:7" s="296" customFormat="1" ht="12">
      <c r="A20" s="394"/>
      <c r="B20" s="395"/>
      <c r="C20" s="395"/>
      <c r="D20" s="395"/>
      <c r="E20" s="562" t="s">
        <v>342</v>
      </c>
      <c r="F20" s="562"/>
      <c r="G20" s="396">
        <v>122.82</v>
      </c>
    </row>
    <row r="21" spans="1:7" s="296" customFormat="1" ht="12">
      <c r="A21" s="560" t="s">
        <v>142</v>
      </c>
      <c r="B21" s="561"/>
      <c r="C21" s="158" t="s">
        <v>135</v>
      </c>
      <c r="D21" s="158" t="s">
        <v>100</v>
      </c>
      <c r="E21" s="158" t="s">
        <v>136</v>
      </c>
      <c r="F21" s="158" t="s">
        <v>137</v>
      </c>
      <c r="G21" s="391" t="s">
        <v>31</v>
      </c>
    </row>
    <row r="22" spans="1:7" s="296" customFormat="1" ht="24">
      <c r="A22" s="392" t="s">
        <v>343</v>
      </c>
      <c r="B22" s="160" t="s">
        <v>102</v>
      </c>
      <c r="C22" s="159" t="s">
        <v>64</v>
      </c>
      <c r="D22" s="159" t="s">
        <v>51</v>
      </c>
      <c r="E22" s="161">
        <v>1</v>
      </c>
      <c r="F22" s="162">
        <v>1.81</v>
      </c>
      <c r="G22" s="393">
        <v>1.81</v>
      </c>
    </row>
    <row r="23" spans="1:7" s="296" customFormat="1" ht="12">
      <c r="A23" s="394"/>
      <c r="B23" s="395"/>
      <c r="C23" s="395"/>
      <c r="D23" s="395"/>
      <c r="E23" s="562" t="s">
        <v>144</v>
      </c>
      <c r="F23" s="562"/>
      <c r="G23" s="396">
        <v>1.81</v>
      </c>
    </row>
    <row r="24" spans="1:7" s="296" customFormat="1" ht="12">
      <c r="A24" s="394"/>
      <c r="B24" s="395"/>
      <c r="C24" s="395"/>
      <c r="D24" s="395"/>
      <c r="E24" s="563" t="s">
        <v>344</v>
      </c>
      <c r="F24" s="563"/>
      <c r="G24" s="397">
        <v>128.94999999999999</v>
      </c>
    </row>
    <row r="25" spans="1:7" s="296" customFormat="1" ht="12">
      <c r="A25" s="394"/>
      <c r="B25" s="395"/>
      <c r="C25" s="395"/>
      <c r="D25" s="395"/>
      <c r="E25" s="564"/>
      <c r="F25" s="564"/>
      <c r="G25" s="565"/>
    </row>
    <row r="26" spans="1:7" s="296" customFormat="1" ht="12">
      <c r="A26" s="566" t="s">
        <v>345</v>
      </c>
      <c r="B26" s="567"/>
      <c r="C26" s="567"/>
      <c r="D26" s="567"/>
      <c r="E26" s="567"/>
      <c r="F26" s="567"/>
      <c r="G26" s="568"/>
    </row>
    <row r="27" spans="1:7" s="296" customFormat="1" ht="12">
      <c r="A27" s="560" t="s">
        <v>334</v>
      </c>
      <c r="B27" s="561"/>
      <c r="C27" s="158" t="s">
        <v>135</v>
      </c>
      <c r="D27" s="158" t="s">
        <v>100</v>
      </c>
      <c r="E27" s="158" t="s">
        <v>136</v>
      </c>
      <c r="F27" s="158" t="s">
        <v>137</v>
      </c>
      <c r="G27" s="391" t="s">
        <v>31</v>
      </c>
    </row>
    <row r="28" spans="1:7" s="296" customFormat="1" ht="24">
      <c r="A28" s="392" t="s">
        <v>434</v>
      </c>
      <c r="B28" s="160" t="s">
        <v>435</v>
      </c>
      <c r="C28" s="159" t="s">
        <v>64</v>
      </c>
      <c r="D28" s="159" t="s">
        <v>51</v>
      </c>
      <c r="E28" s="161">
        <v>1</v>
      </c>
      <c r="F28" s="162">
        <v>1.82</v>
      </c>
      <c r="G28" s="393">
        <v>1.82</v>
      </c>
    </row>
    <row r="29" spans="1:7" s="296" customFormat="1" ht="24">
      <c r="A29" s="392" t="s">
        <v>346</v>
      </c>
      <c r="B29" s="160" t="s">
        <v>347</v>
      </c>
      <c r="C29" s="159" t="s">
        <v>64</v>
      </c>
      <c r="D29" s="159" t="s">
        <v>51</v>
      </c>
      <c r="E29" s="161">
        <v>1</v>
      </c>
      <c r="F29" s="162">
        <v>1.41</v>
      </c>
      <c r="G29" s="393">
        <v>1.41</v>
      </c>
    </row>
    <row r="30" spans="1:7" s="296" customFormat="1" ht="12">
      <c r="A30" s="392" t="s">
        <v>336</v>
      </c>
      <c r="B30" s="160" t="s">
        <v>103</v>
      </c>
      <c r="C30" s="159" t="s">
        <v>64</v>
      </c>
      <c r="D30" s="159" t="s">
        <v>51</v>
      </c>
      <c r="E30" s="161">
        <v>1</v>
      </c>
      <c r="F30" s="162">
        <v>1.36</v>
      </c>
      <c r="G30" s="393">
        <v>1.36</v>
      </c>
    </row>
    <row r="31" spans="1:7" s="296" customFormat="1" ht="24">
      <c r="A31" s="392" t="s">
        <v>348</v>
      </c>
      <c r="B31" s="160" t="s">
        <v>349</v>
      </c>
      <c r="C31" s="159" t="s">
        <v>64</v>
      </c>
      <c r="D31" s="159" t="s">
        <v>51</v>
      </c>
      <c r="E31" s="161">
        <v>1</v>
      </c>
      <c r="F31" s="162">
        <v>0.12</v>
      </c>
      <c r="G31" s="393">
        <v>0.12</v>
      </c>
    </row>
    <row r="32" spans="1:7" s="296" customFormat="1" ht="12">
      <c r="A32" s="392" t="s">
        <v>338</v>
      </c>
      <c r="B32" s="160" t="s">
        <v>104</v>
      </c>
      <c r="C32" s="159" t="s">
        <v>64</v>
      </c>
      <c r="D32" s="159" t="s">
        <v>51</v>
      </c>
      <c r="E32" s="161">
        <v>1</v>
      </c>
      <c r="F32" s="162">
        <v>0.11</v>
      </c>
      <c r="G32" s="393">
        <v>0.11</v>
      </c>
    </row>
    <row r="33" spans="1:7" s="296" customFormat="1" ht="24">
      <c r="A33" s="392" t="s">
        <v>440</v>
      </c>
      <c r="B33" s="160" t="s">
        <v>441</v>
      </c>
      <c r="C33" s="159" t="s">
        <v>64</v>
      </c>
      <c r="D33" s="159" t="s">
        <v>51</v>
      </c>
      <c r="E33" s="161">
        <v>1</v>
      </c>
      <c r="F33" s="162">
        <v>1.02</v>
      </c>
      <c r="G33" s="393">
        <v>1.02</v>
      </c>
    </row>
    <row r="34" spans="1:7" s="296" customFormat="1" ht="12">
      <c r="A34" s="394"/>
      <c r="B34" s="395"/>
      <c r="C34" s="395"/>
      <c r="D34" s="395"/>
      <c r="E34" s="562" t="s">
        <v>339</v>
      </c>
      <c r="F34" s="562"/>
      <c r="G34" s="396">
        <v>5.84</v>
      </c>
    </row>
    <row r="35" spans="1:7" s="296" customFormat="1" ht="12">
      <c r="A35" s="560" t="s">
        <v>53</v>
      </c>
      <c r="B35" s="561"/>
      <c r="C35" s="158" t="s">
        <v>135</v>
      </c>
      <c r="D35" s="158" t="s">
        <v>100</v>
      </c>
      <c r="E35" s="158" t="s">
        <v>136</v>
      </c>
      <c r="F35" s="158" t="s">
        <v>137</v>
      </c>
      <c r="G35" s="391" t="s">
        <v>31</v>
      </c>
    </row>
    <row r="36" spans="1:7" s="296" customFormat="1" ht="12">
      <c r="A36" s="392" t="s">
        <v>350</v>
      </c>
      <c r="B36" s="160" t="s">
        <v>351</v>
      </c>
      <c r="C36" s="159" t="s">
        <v>64</v>
      </c>
      <c r="D36" s="159" t="s">
        <v>51</v>
      </c>
      <c r="E36" s="161">
        <v>1</v>
      </c>
      <c r="F36" s="162">
        <v>65.459999999999994</v>
      </c>
      <c r="G36" s="393">
        <v>65.459999999999994</v>
      </c>
    </row>
    <row r="37" spans="1:7" s="296" customFormat="1" ht="12">
      <c r="A37" s="394"/>
      <c r="B37" s="395"/>
      <c r="C37" s="395"/>
      <c r="D37" s="395"/>
      <c r="E37" s="562" t="s">
        <v>342</v>
      </c>
      <c r="F37" s="562"/>
      <c r="G37" s="396">
        <v>65.459999999999994</v>
      </c>
    </row>
    <row r="38" spans="1:7" s="296" customFormat="1" ht="12">
      <c r="A38" s="560" t="s">
        <v>142</v>
      </c>
      <c r="B38" s="561"/>
      <c r="C38" s="158" t="s">
        <v>135</v>
      </c>
      <c r="D38" s="158" t="s">
        <v>100</v>
      </c>
      <c r="E38" s="158" t="s">
        <v>136</v>
      </c>
      <c r="F38" s="158" t="s">
        <v>137</v>
      </c>
      <c r="G38" s="391" t="s">
        <v>31</v>
      </c>
    </row>
    <row r="39" spans="1:7" s="296" customFormat="1" ht="24">
      <c r="A39" s="392" t="s">
        <v>352</v>
      </c>
      <c r="B39" s="160" t="s">
        <v>353</v>
      </c>
      <c r="C39" s="159" t="s">
        <v>64</v>
      </c>
      <c r="D39" s="159" t="s">
        <v>51</v>
      </c>
      <c r="E39" s="161">
        <v>1</v>
      </c>
      <c r="F39" s="162">
        <v>1.38</v>
      </c>
      <c r="G39" s="393">
        <v>1.38</v>
      </c>
    </row>
    <row r="40" spans="1:7" s="296" customFormat="1" ht="12">
      <c r="A40" s="394"/>
      <c r="B40" s="395"/>
      <c r="C40" s="395"/>
      <c r="D40" s="395"/>
      <c r="E40" s="562" t="s">
        <v>144</v>
      </c>
      <c r="F40" s="562"/>
      <c r="G40" s="396">
        <v>1.38</v>
      </c>
    </row>
    <row r="41" spans="1:7" s="296" customFormat="1" ht="12">
      <c r="A41" s="394"/>
      <c r="B41" s="395"/>
      <c r="C41" s="395"/>
      <c r="D41" s="395"/>
      <c r="E41" s="563" t="s">
        <v>344</v>
      </c>
      <c r="F41" s="563"/>
      <c r="G41" s="397">
        <v>72.680000000000007</v>
      </c>
    </row>
    <row r="42" spans="1:7" s="296" customFormat="1" ht="12">
      <c r="A42" s="394"/>
      <c r="B42" s="395"/>
      <c r="C42" s="395"/>
      <c r="D42" s="395"/>
      <c r="E42" s="564"/>
      <c r="F42" s="564"/>
      <c r="G42" s="565"/>
    </row>
    <row r="43" spans="1:7" s="296" customFormat="1" ht="12">
      <c r="A43" s="566" t="s">
        <v>354</v>
      </c>
      <c r="B43" s="567"/>
      <c r="C43" s="567"/>
      <c r="D43" s="567"/>
      <c r="E43" s="567"/>
      <c r="F43" s="567"/>
      <c r="G43" s="568"/>
    </row>
    <row r="44" spans="1:7" s="296" customFormat="1" ht="12">
      <c r="A44" s="560" t="s">
        <v>106</v>
      </c>
      <c r="B44" s="561"/>
      <c r="C44" s="158" t="s">
        <v>135</v>
      </c>
      <c r="D44" s="158" t="s">
        <v>100</v>
      </c>
      <c r="E44" s="158" t="s">
        <v>136</v>
      </c>
      <c r="F44" s="158" t="s">
        <v>137</v>
      </c>
      <c r="G44" s="391" t="s">
        <v>31</v>
      </c>
    </row>
    <row r="45" spans="1:7" s="296" customFormat="1" ht="48">
      <c r="A45" s="392" t="s">
        <v>288</v>
      </c>
      <c r="B45" s="160" t="s">
        <v>108</v>
      </c>
      <c r="C45" s="159" t="s">
        <v>64</v>
      </c>
      <c r="D45" s="159" t="s">
        <v>109</v>
      </c>
      <c r="E45" s="161">
        <v>1</v>
      </c>
      <c r="F45" s="162">
        <v>30</v>
      </c>
      <c r="G45" s="393">
        <v>30</v>
      </c>
    </row>
    <row r="46" spans="1:7" s="296" customFormat="1" ht="12">
      <c r="A46" s="394"/>
      <c r="B46" s="395"/>
      <c r="C46" s="395"/>
      <c r="D46" s="395"/>
      <c r="E46" s="562" t="s">
        <v>355</v>
      </c>
      <c r="F46" s="562"/>
      <c r="G46" s="396">
        <v>30</v>
      </c>
    </row>
    <row r="47" spans="1:7" s="296" customFormat="1" ht="12">
      <c r="A47" s="394"/>
      <c r="B47" s="395"/>
      <c r="C47" s="395"/>
      <c r="D47" s="395"/>
      <c r="E47" s="563" t="s">
        <v>344</v>
      </c>
      <c r="F47" s="563"/>
      <c r="G47" s="397">
        <v>30</v>
      </c>
    </row>
    <row r="48" spans="1:7" s="296" customFormat="1" ht="12">
      <c r="A48" s="394"/>
      <c r="B48" s="395"/>
      <c r="C48" s="395"/>
      <c r="D48" s="395"/>
      <c r="E48" s="564"/>
      <c r="F48" s="564"/>
      <c r="G48" s="565"/>
    </row>
    <row r="49" spans="1:7" s="296" customFormat="1" ht="12">
      <c r="A49" s="566" t="s">
        <v>356</v>
      </c>
      <c r="B49" s="567"/>
      <c r="C49" s="567"/>
      <c r="D49" s="567"/>
      <c r="E49" s="567"/>
      <c r="F49" s="567"/>
      <c r="G49" s="568"/>
    </row>
    <row r="50" spans="1:7" s="296" customFormat="1" ht="12">
      <c r="A50" s="560" t="s">
        <v>134</v>
      </c>
      <c r="B50" s="561"/>
      <c r="C50" s="158" t="s">
        <v>135</v>
      </c>
      <c r="D50" s="158" t="s">
        <v>100</v>
      </c>
      <c r="E50" s="158" t="s">
        <v>136</v>
      </c>
      <c r="F50" s="158" t="s">
        <v>137</v>
      </c>
      <c r="G50" s="391" t="s">
        <v>31</v>
      </c>
    </row>
    <row r="51" spans="1:7" s="296" customFormat="1" ht="24">
      <c r="A51" s="392" t="s">
        <v>357</v>
      </c>
      <c r="B51" s="160" t="s">
        <v>867</v>
      </c>
      <c r="C51" s="159" t="s">
        <v>64</v>
      </c>
      <c r="D51" s="159" t="s">
        <v>51</v>
      </c>
      <c r="E51" s="161">
        <v>0.69769999999999999</v>
      </c>
      <c r="F51" s="162">
        <v>29.22</v>
      </c>
      <c r="G51" s="393">
        <v>20.38</v>
      </c>
    </row>
    <row r="52" spans="1:7" s="296" customFormat="1" ht="12">
      <c r="A52" s="392" t="s">
        <v>141</v>
      </c>
      <c r="B52" s="160" t="s">
        <v>52</v>
      </c>
      <c r="C52" s="159" t="s">
        <v>64</v>
      </c>
      <c r="D52" s="159" t="s">
        <v>51</v>
      </c>
      <c r="E52" s="161">
        <v>0.1331</v>
      </c>
      <c r="F52" s="162">
        <v>23.48</v>
      </c>
      <c r="G52" s="393">
        <v>3.12</v>
      </c>
    </row>
    <row r="53" spans="1:7" s="296" customFormat="1" ht="12">
      <c r="A53" s="394"/>
      <c r="B53" s="395"/>
      <c r="C53" s="395"/>
      <c r="D53" s="395"/>
      <c r="E53" s="562" t="s">
        <v>140</v>
      </c>
      <c r="F53" s="562"/>
      <c r="G53" s="396">
        <v>23.5</v>
      </c>
    </row>
    <row r="54" spans="1:7" s="296" customFormat="1" ht="12">
      <c r="A54" s="560" t="s">
        <v>142</v>
      </c>
      <c r="B54" s="561"/>
      <c r="C54" s="158" t="s">
        <v>135</v>
      </c>
      <c r="D54" s="158" t="s">
        <v>100</v>
      </c>
      <c r="E54" s="158" t="s">
        <v>136</v>
      </c>
      <c r="F54" s="158" t="s">
        <v>137</v>
      </c>
      <c r="G54" s="391" t="s">
        <v>31</v>
      </c>
    </row>
    <row r="55" spans="1:7" s="296" customFormat="1" ht="36">
      <c r="A55" s="392" t="s">
        <v>358</v>
      </c>
      <c r="B55" s="160" t="s">
        <v>110</v>
      </c>
      <c r="C55" s="159" t="s">
        <v>64</v>
      </c>
      <c r="D55" s="159" t="s">
        <v>111</v>
      </c>
      <c r="E55" s="161">
        <v>0.40200000000000002</v>
      </c>
      <c r="F55" s="162">
        <v>14.36</v>
      </c>
      <c r="G55" s="393">
        <v>5.77</v>
      </c>
    </row>
    <row r="56" spans="1:7" s="296" customFormat="1" ht="12">
      <c r="A56" s="394"/>
      <c r="B56" s="395"/>
      <c r="C56" s="395"/>
      <c r="D56" s="395"/>
      <c r="E56" s="562" t="s">
        <v>144</v>
      </c>
      <c r="F56" s="562"/>
      <c r="G56" s="396">
        <v>5.77</v>
      </c>
    </row>
    <row r="57" spans="1:7" s="296" customFormat="1" ht="12">
      <c r="A57" s="394"/>
      <c r="B57" s="395"/>
      <c r="C57" s="395"/>
      <c r="D57" s="395"/>
      <c r="E57" s="563" t="s">
        <v>344</v>
      </c>
      <c r="F57" s="563"/>
      <c r="G57" s="397">
        <v>29.27</v>
      </c>
    </row>
    <row r="58" spans="1:7" s="296" customFormat="1" ht="12">
      <c r="A58" s="394"/>
      <c r="B58" s="395"/>
      <c r="C58" s="395"/>
      <c r="D58" s="395"/>
      <c r="E58" s="564"/>
      <c r="F58" s="564"/>
      <c r="G58" s="565"/>
    </row>
    <row r="59" spans="1:7" s="296" customFormat="1" ht="12">
      <c r="A59" s="566" t="s">
        <v>1169</v>
      </c>
      <c r="B59" s="567"/>
      <c r="C59" s="567"/>
      <c r="D59" s="567"/>
      <c r="E59" s="567"/>
      <c r="F59" s="567"/>
      <c r="G59" s="568"/>
    </row>
    <row r="60" spans="1:7" s="296" customFormat="1" ht="12">
      <c r="A60" s="560" t="s">
        <v>134</v>
      </c>
      <c r="B60" s="561"/>
      <c r="C60" s="158" t="s">
        <v>135</v>
      </c>
      <c r="D60" s="158" t="s">
        <v>100</v>
      </c>
      <c r="E60" s="158" t="s">
        <v>136</v>
      </c>
      <c r="F60" s="158" t="s">
        <v>137</v>
      </c>
      <c r="G60" s="391" t="s">
        <v>31</v>
      </c>
    </row>
    <row r="61" spans="1:7" s="296" customFormat="1" ht="12">
      <c r="A61" s="392" t="s">
        <v>138</v>
      </c>
      <c r="B61" s="160" t="s">
        <v>139</v>
      </c>
      <c r="C61" s="159" t="s">
        <v>64</v>
      </c>
      <c r="D61" s="159" t="s">
        <v>51</v>
      </c>
      <c r="E61" s="161">
        <v>3.0599999999999999E-2</v>
      </c>
      <c r="F61" s="162">
        <v>125.87</v>
      </c>
      <c r="G61" s="393">
        <v>3.85</v>
      </c>
    </row>
    <row r="62" spans="1:7" s="296" customFormat="1" ht="12">
      <c r="A62" s="394"/>
      <c r="B62" s="395"/>
      <c r="C62" s="395"/>
      <c r="D62" s="395"/>
      <c r="E62" s="562" t="s">
        <v>140</v>
      </c>
      <c r="F62" s="562"/>
      <c r="G62" s="396">
        <v>3.85</v>
      </c>
    </row>
    <row r="63" spans="1:7" s="296" customFormat="1" ht="12">
      <c r="A63" s="394"/>
      <c r="B63" s="395"/>
      <c r="C63" s="395"/>
      <c r="D63" s="395"/>
      <c r="E63" s="563" t="s">
        <v>344</v>
      </c>
      <c r="F63" s="563"/>
      <c r="G63" s="397">
        <v>3.85</v>
      </c>
    </row>
    <row r="64" spans="1:7" s="296" customFormat="1" ht="12">
      <c r="A64" s="394"/>
      <c r="B64" s="395"/>
      <c r="C64" s="395"/>
      <c r="D64" s="395"/>
      <c r="E64" s="564"/>
      <c r="F64" s="564"/>
      <c r="G64" s="565"/>
    </row>
    <row r="65" spans="1:7" s="296" customFormat="1" ht="12">
      <c r="A65" s="566" t="s">
        <v>868</v>
      </c>
      <c r="B65" s="567"/>
      <c r="C65" s="567"/>
      <c r="D65" s="567"/>
      <c r="E65" s="567"/>
      <c r="F65" s="567"/>
      <c r="G65" s="568"/>
    </row>
    <row r="66" spans="1:7" s="296" customFormat="1" ht="12">
      <c r="A66" s="560" t="s">
        <v>54</v>
      </c>
      <c r="B66" s="561"/>
      <c r="C66" s="158" t="s">
        <v>135</v>
      </c>
      <c r="D66" s="158" t="s">
        <v>100</v>
      </c>
      <c r="E66" s="158" t="s">
        <v>136</v>
      </c>
      <c r="F66" s="158" t="s">
        <v>137</v>
      </c>
      <c r="G66" s="391" t="s">
        <v>31</v>
      </c>
    </row>
    <row r="67" spans="1:7" s="296" customFormat="1" ht="12">
      <c r="A67" s="392" t="s">
        <v>869</v>
      </c>
      <c r="B67" s="160" t="s">
        <v>599</v>
      </c>
      <c r="C67" s="159" t="s">
        <v>143</v>
      </c>
      <c r="D67" s="159" t="s">
        <v>600</v>
      </c>
      <c r="E67" s="161">
        <v>1</v>
      </c>
      <c r="F67" s="162">
        <v>103.03</v>
      </c>
      <c r="G67" s="393">
        <v>103.03</v>
      </c>
    </row>
    <row r="68" spans="1:7" s="296" customFormat="1" ht="12">
      <c r="A68" s="394"/>
      <c r="B68" s="395"/>
      <c r="C68" s="395"/>
      <c r="D68" s="395"/>
      <c r="E68" s="562" t="s">
        <v>148</v>
      </c>
      <c r="F68" s="562"/>
      <c r="G68" s="396">
        <v>103.03</v>
      </c>
    </row>
    <row r="69" spans="1:7" s="296" customFormat="1" ht="12">
      <c r="A69" s="394"/>
      <c r="B69" s="395"/>
      <c r="C69" s="395"/>
      <c r="D69" s="395"/>
      <c r="E69" s="563" t="s">
        <v>344</v>
      </c>
      <c r="F69" s="563"/>
      <c r="G69" s="397">
        <v>103.03</v>
      </c>
    </row>
    <row r="70" spans="1:7" s="296" customFormat="1" ht="12">
      <c r="A70" s="394"/>
      <c r="B70" s="395"/>
      <c r="C70" s="395"/>
      <c r="D70" s="395"/>
      <c r="E70" s="564"/>
      <c r="F70" s="564"/>
      <c r="G70" s="565"/>
    </row>
    <row r="71" spans="1:7" s="296" customFormat="1" ht="12">
      <c r="A71" s="566" t="s">
        <v>870</v>
      </c>
      <c r="B71" s="567"/>
      <c r="C71" s="567"/>
      <c r="D71" s="567"/>
      <c r="E71" s="567"/>
      <c r="F71" s="567"/>
      <c r="G71" s="568"/>
    </row>
    <row r="72" spans="1:7" s="296" customFormat="1" ht="12">
      <c r="A72" s="560" t="s">
        <v>54</v>
      </c>
      <c r="B72" s="561"/>
      <c r="C72" s="158" t="s">
        <v>135</v>
      </c>
      <c r="D72" s="158" t="s">
        <v>100</v>
      </c>
      <c r="E72" s="158" t="s">
        <v>136</v>
      </c>
      <c r="F72" s="158" t="s">
        <v>137</v>
      </c>
      <c r="G72" s="391" t="s">
        <v>31</v>
      </c>
    </row>
    <row r="73" spans="1:7" s="296" customFormat="1" ht="12">
      <c r="A73" s="392" t="s">
        <v>871</v>
      </c>
      <c r="B73" s="160" t="s">
        <v>603</v>
      </c>
      <c r="C73" s="159" t="s">
        <v>143</v>
      </c>
      <c r="D73" s="159" t="s">
        <v>600</v>
      </c>
      <c r="E73" s="161">
        <v>1</v>
      </c>
      <c r="F73" s="162">
        <v>271.47000000000003</v>
      </c>
      <c r="G73" s="393">
        <v>271.47000000000003</v>
      </c>
    </row>
    <row r="74" spans="1:7" s="296" customFormat="1" ht="12">
      <c r="A74" s="394"/>
      <c r="B74" s="395"/>
      <c r="C74" s="395"/>
      <c r="D74" s="395"/>
      <c r="E74" s="562" t="s">
        <v>148</v>
      </c>
      <c r="F74" s="562"/>
      <c r="G74" s="396">
        <v>271.47000000000003</v>
      </c>
    </row>
    <row r="75" spans="1:7" s="296" customFormat="1" ht="12">
      <c r="A75" s="394"/>
      <c r="B75" s="395"/>
      <c r="C75" s="395"/>
      <c r="D75" s="395"/>
      <c r="E75" s="563" t="s">
        <v>344</v>
      </c>
      <c r="F75" s="563"/>
      <c r="G75" s="397">
        <v>271.47000000000003</v>
      </c>
    </row>
    <row r="76" spans="1:7" s="296" customFormat="1" ht="12">
      <c r="A76" s="394"/>
      <c r="B76" s="395"/>
      <c r="C76" s="395"/>
      <c r="D76" s="395"/>
      <c r="E76" s="564"/>
      <c r="F76" s="564"/>
      <c r="G76" s="565"/>
    </row>
    <row r="77" spans="1:7" s="296" customFormat="1" ht="12">
      <c r="A77" s="566" t="s">
        <v>872</v>
      </c>
      <c r="B77" s="567"/>
      <c r="C77" s="567"/>
      <c r="D77" s="567"/>
      <c r="E77" s="567"/>
      <c r="F77" s="567"/>
      <c r="G77" s="568"/>
    </row>
    <row r="78" spans="1:7" s="296" customFormat="1" ht="12">
      <c r="A78" s="560" t="s">
        <v>134</v>
      </c>
      <c r="B78" s="561"/>
      <c r="C78" s="158" t="s">
        <v>135</v>
      </c>
      <c r="D78" s="158" t="s">
        <v>100</v>
      </c>
      <c r="E78" s="158" t="s">
        <v>136</v>
      </c>
      <c r="F78" s="158" t="s">
        <v>137</v>
      </c>
      <c r="G78" s="391" t="s">
        <v>31</v>
      </c>
    </row>
    <row r="79" spans="1:7" s="296" customFormat="1" ht="24">
      <c r="A79" s="392" t="s">
        <v>357</v>
      </c>
      <c r="B79" s="160" t="s">
        <v>867</v>
      </c>
      <c r="C79" s="159" t="s">
        <v>64</v>
      </c>
      <c r="D79" s="159" t="s">
        <v>51</v>
      </c>
      <c r="E79" s="161">
        <v>9.7799999999999998E-2</v>
      </c>
      <c r="F79" s="162">
        <v>29.22</v>
      </c>
      <c r="G79" s="393">
        <v>2.85</v>
      </c>
    </row>
    <row r="80" spans="1:7" s="296" customFormat="1" ht="12">
      <c r="A80" s="392" t="s">
        <v>141</v>
      </c>
      <c r="B80" s="160" t="s">
        <v>52</v>
      </c>
      <c r="C80" s="159" t="s">
        <v>64</v>
      </c>
      <c r="D80" s="159" t="s">
        <v>51</v>
      </c>
      <c r="E80" s="161">
        <v>0.2767</v>
      </c>
      <c r="F80" s="162">
        <v>23.48</v>
      </c>
      <c r="G80" s="393">
        <v>6.49</v>
      </c>
    </row>
    <row r="81" spans="1:7" s="296" customFormat="1" ht="12">
      <c r="A81" s="394"/>
      <c r="B81" s="395"/>
      <c r="C81" s="395"/>
      <c r="D81" s="395"/>
      <c r="E81" s="562" t="s">
        <v>140</v>
      </c>
      <c r="F81" s="562"/>
      <c r="G81" s="396">
        <v>9.34</v>
      </c>
    </row>
    <row r="82" spans="1:7" s="296" customFormat="1" ht="12">
      <c r="A82" s="394"/>
      <c r="B82" s="395"/>
      <c r="C82" s="395"/>
      <c r="D82" s="395"/>
      <c r="E82" s="563" t="s">
        <v>344</v>
      </c>
      <c r="F82" s="563"/>
      <c r="G82" s="397">
        <v>9.34</v>
      </c>
    </row>
    <row r="83" spans="1:7" s="296" customFormat="1" ht="12">
      <c r="A83" s="394"/>
      <c r="B83" s="395"/>
      <c r="C83" s="395"/>
      <c r="D83" s="395"/>
      <c r="E83" s="564"/>
      <c r="F83" s="564"/>
      <c r="G83" s="565"/>
    </row>
    <row r="84" spans="1:7" s="296" customFormat="1" ht="12">
      <c r="A84" s="566" t="s">
        <v>873</v>
      </c>
      <c r="B84" s="567"/>
      <c r="C84" s="567"/>
      <c r="D84" s="567"/>
      <c r="E84" s="567"/>
      <c r="F84" s="567"/>
      <c r="G84" s="568"/>
    </row>
    <row r="85" spans="1:7" s="296" customFormat="1" ht="12">
      <c r="A85" s="560" t="s">
        <v>134</v>
      </c>
      <c r="B85" s="561"/>
      <c r="C85" s="158" t="s">
        <v>135</v>
      </c>
      <c r="D85" s="158" t="s">
        <v>100</v>
      </c>
      <c r="E85" s="158" t="s">
        <v>136</v>
      </c>
      <c r="F85" s="158" t="s">
        <v>137</v>
      </c>
      <c r="G85" s="391" t="s">
        <v>31</v>
      </c>
    </row>
    <row r="86" spans="1:7" s="296" customFormat="1" ht="12">
      <c r="A86" s="392" t="s">
        <v>145</v>
      </c>
      <c r="B86" s="160" t="s">
        <v>50</v>
      </c>
      <c r="C86" s="159" t="s">
        <v>64</v>
      </c>
      <c r="D86" s="159" t="s">
        <v>51</v>
      </c>
      <c r="E86" s="161">
        <v>7.1300000000000002E-2</v>
      </c>
      <c r="F86" s="162">
        <v>28.14</v>
      </c>
      <c r="G86" s="393">
        <v>2.0099999999999998</v>
      </c>
    </row>
    <row r="87" spans="1:7" s="296" customFormat="1" ht="12">
      <c r="A87" s="392" t="s">
        <v>141</v>
      </c>
      <c r="B87" s="160" t="s">
        <v>52</v>
      </c>
      <c r="C87" s="159" t="s">
        <v>64</v>
      </c>
      <c r="D87" s="159" t="s">
        <v>51</v>
      </c>
      <c r="E87" s="161">
        <v>0.1401</v>
      </c>
      <c r="F87" s="162">
        <v>23.48</v>
      </c>
      <c r="G87" s="393">
        <v>3.29</v>
      </c>
    </row>
    <row r="88" spans="1:7" s="296" customFormat="1" ht="12">
      <c r="A88" s="394"/>
      <c r="B88" s="395"/>
      <c r="C88" s="395"/>
      <c r="D88" s="395"/>
      <c r="E88" s="562" t="s">
        <v>140</v>
      </c>
      <c r="F88" s="562"/>
      <c r="G88" s="396">
        <v>5.3</v>
      </c>
    </row>
    <row r="89" spans="1:7" s="296" customFormat="1" ht="12">
      <c r="A89" s="394"/>
      <c r="B89" s="395"/>
      <c r="C89" s="395"/>
      <c r="D89" s="395"/>
      <c r="E89" s="563" t="s">
        <v>344</v>
      </c>
      <c r="F89" s="563"/>
      <c r="G89" s="397">
        <v>5.3</v>
      </c>
    </row>
    <row r="90" spans="1:7" s="296" customFormat="1" ht="12">
      <c r="A90" s="394"/>
      <c r="B90" s="395"/>
      <c r="C90" s="395"/>
      <c r="D90" s="395"/>
      <c r="E90" s="564"/>
      <c r="F90" s="564"/>
      <c r="G90" s="565"/>
    </row>
    <row r="91" spans="1:7" s="296" customFormat="1" ht="12">
      <c r="A91" s="566" t="s">
        <v>874</v>
      </c>
      <c r="B91" s="567"/>
      <c r="C91" s="567"/>
      <c r="D91" s="567"/>
      <c r="E91" s="567"/>
      <c r="F91" s="567"/>
      <c r="G91" s="568"/>
    </row>
    <row r="92" spans="1:7" s="296" customFormat="1" ht="12">
      <c r="A92" s="560" t="s">
        <v>134</v>
      </c>
      <c r="B92" s="561"/>
      <c r="C92" s="158" t="s">
        <v>135</v>
      </c>
      <c r="D92" s="158" t="s">
        <v>100</v>
      </c>
      <c r="E92" s="158" t="s">
        <v>136</v>
      </c>
      <c r="F92" s="158" t="s">
        <v>137</v>
      </c>
      <c r="G92" s="391" t="s">
        <v>31</v>
      </c>
    </row>
    <row r="93" spans="1:7" s="296" customFormat="1" ht="12">
      <c r="A93" s="392" t="s">
        <v>145</v>
      </c>
      <c r="B93" s="160" t="s">
        <v>50</v>
      </c>
      <c r="C93" s="159" t="s">
        <v>64</v>
      </c>
      <c r="D93" s="159" t="s">
        <v>51</v>
      </c>
      <c r="E93" s="161">
        <v>0.28070000000000001</v>
      </c>
      <c r="F93" s="162">
        <v>28.14</v>
      </c>
      <c r="G93" s="393">
        <v>7.89</v>
      </c>
    </row>
    <row r="94" spans="1:7" s="296" customFormat="1" ht="12">
      <c r="A94" s="392" t="s">
        <v>141</v>
      </c>
      <c r="B94" s="160" t="s">
        <v>52</v>
      </c>
      <c r="C94" s="159" t="s">
        <v>64</v>
      </c>
      <c r="D94" s="159" t="s">
        <v>51</v>
      </c>
      <c r="E94" s="161">
        <v>0.79359999999999997</v>
      </c>
      <c r="F94" s="162">
        <v>23.48</v>
      </c>
      <c r="G94" s="393">
        <v>18.63</v>
      </c>
    </row>
    <row r="95" spans="1:7" s="296" customFormat="1" ht="12">
      <c r="A95" s="394"/>
      <c r="B95" s="395"/>
      <c r="C95" s="395"/>
      <c r="D95" s="395"/>
      <c r="E95" s="562" t="s">
        <v>140</v>
      </c>
      <c r="F95" s="562"/>
      <c r="G95" s="396">
        <v>26.52</v>
      </c>
    </row>
    <row r="96" spans="1:7" s="296" customFormat="1" ht="12">
      <c r="A96" s="394"/>
      <c r="B96" s="395"/>
      <c r="C96" s="395"/>
      <c r="D96" s="395"/>
      <c r="E96" s="563" t="s">
        <v>344</v>
      </c>
      <c r="F96" s="563"/>
      <c r="G96" s="397">
        <v>26.52</v>
      </c>
    </row>
    <row r="97" spans="1:7" s="296" customFormat="1" ht="12">
      <c r="A97" s="394"/>
      <c r="B97" s="395"/>
      <c r="C97" s="395"/>
      <c r="D97" s="395"/>
      <c r="E97" s="564"/>
      <c r="F97" s="564"/>
      <c r="G97" s="565"/>
    </row>
    <row r="98" spans="1:7" s="296" customFormat="1" ht="12">
      <c r="A98" s="566" t="s">
        <v>875</v>
      </c>
      <c r="B98" s="567"/>
      <c r="C98" s="567"/>
      <c r="D98" s="567"/>
      <c r="E98" s="567"/>
      <c r="F98" s="567"/>
      <c r="G98" s="568"/>
    </row>
    <row r="99" spans="1:7" s="296" customFormat="1" ht="12">
      <c r="A99" s="560" t="s">
        <v>134</v>
      </c>
      <c r="B99" s="561"/>
      <c r="C99" s="158" t="s">
        <v>135</v>
      </c>
      <c r="D99" s="158" t="s">
        <v>100</v>
      </c>
      <c r="E99" s="158" t="s">
        <v>136</v>
      </c>
      <c r="F99" s="158" t="s">
        <v>137</v>
      </c>
      <c r="G99" s="391" t="s">
        <v>31</v>
      </c>
    </row>
    <row r="100" spans="1:7" s="296" customFormat="1" ht="24">
      <c r="A100" s="392" t="s">
        <v>876</v>
      </c>
      <c r="B100" s="160" t="s">
        <v>877</v>
      </c>
      <c r="C100" s="159" t="s">
        <v>64</v>
      </c>
      <c r="D100" s="159" t="s">
        <v>51</v>
      </c>
      <c r="E100" s="161">
        <v>0.14480000000000001</v>
      </c>
      <c r="F100" s="162">
        <v>27.68</v>
      </c>
      <c r="G100" s="393">
        <v>4</v>
      </c>
    </row>
    <row r="101" spans="1:7" s="296" customFormat="1" ht="12">
      <c r="A101" s="392" t="s">
        <v>141</v>
      </c>
      <c r="B101" s="160" t="s">
        <v>52</v>
      </c>
      <c r="C101" s="159" t="s">
        <v>64</v>
      </c>
      <c r="D101" s="159" t="s">
        <v>51</v>
      </c>
      <c r="E101" s="161">
        <v>0.40960000000000002</v>
      </c>
      <c r="F101" s="162">
        <v>23.48</v>
      </c>
      <c r="G101" s="393">
        <v>9.61</v>
      </c>
    </row>
    <row r="102" spans="1:7" s="296" customFormat="1" ht="12">
      <c r="A102" s="394"/>
      <c r="B102" s="395"/>
      <c r="C102" s="395"/>
      <c r="D102" s="395"/>
      <c r="E102" s="562" t="s">
        <v>140</v>
      </c>
      <c r="F102" s="562"/>
      <c r="G102" s="396">
        <v>13.61</v>
      </c>
    </row>
    <row r="103" spans="1:7" s="296" customFormat="1" ht="12">
      <c r="A103" s="394"/>
      <c r="B103" s="395"/>
      <c r="C103" s="395"/>
      <c r="D103" s="395"/>
      <c r="E103" s="563" t="s">
        <v>344</v>
      </c>
      <c r="F103" s="563"/>
      <c r="G103" s="397">
        <v>13.61</v>
      </c>
    </row>
    <row r="104" spans="1:7" s="296" customFormat="1" ht="12">
      <c r="A104" s="394"/>
      <c r="B104" s="395"/>
      <c r="C104" s="395"/>
      <c r="D104" s="395"/>
      <c r="E104" s="564"/>
      <c r="F104" s="564"/>
      <c r="G104" s="565"/>
    </row>
    <row r="105" spans="1:7" s="296" customFormat="1" ht="12">
      <c r="A105" s="566" t="s">
        <v>878</v>
      </c>
      <c r="B105" s="567"/>
      <c r="C105" s="567"/>
      <c r="D105" s="567"/>
      <c r="E105" s="567"/>
      <c r="F105" s="567"/>
      <c r="G105" s="568"/>
    </row>
    <row r="106" spans="1:7" s="296" customFormat="1" ht="12">
      <c r="A106" s="560" t="s">
        <v>134</v>
      </c>
      <c r="B106" s="561"/>
      <c r="C106" s="158" t="s">
        <v>135</v>
      </c>
      <c r="D106" s="158" t="s">
        <v>100</v>
      </c>
      <c r="E106" s="158" t="s">
        <v>136</v>
      </c>
      <c r="F106" s="158" t="s">
        <v>137</v>
      </c>
      <c r="G106" s="391" t="s">
        <v>31</v>
      </c>
    </row>
    <row r="107" spans="1:7" s="296" customFormat="1" ht="12">
      <c r="A107" s="392" t="s">
        <v>145</v>
      </c>
      <c r="B107" s="160" t="s">
        <v>50</v>
      </c>
      <c r="C107" s="159" t="s">
        <v>64</v>
      </c>
      <c r="D107" s="159" t="s">
        <v>51</v>
      </c>
      <c r="E107" s="161">
        <v>0.39639999999999997</v>
      </c>
      <c r="F107" s="162">
        <v>28.14</v>
      </c>
      <c r="G107" s="393">
        <v>11.15</v>
      </c>
    </row>
    <row r="108" spans="1:7" s="296" customFormat="1" ht="12">
      <c r="A108" s="392" t="s">
        <v>141</v>
      </c>
      <c r="B108" s="160" t="s">
        <v>52</v>
      </c>
      <c r="C108" s="159" t="s">
        <v>64</v>
      </c>
      <c r="D108" s="159" t="s">
        <v>51</v>
      </c>
      <c r="E108" s="161">
        <v>0.39639999999999997</v>
      </c>
      <c r="F108" s="162">
        <v>23.48</v>
      </c>
      <c r="G108" s="393">
        <v>9.31</v>
      </c>
    </row>
    <row r="109" spans="1:7" s="296" customFormat="1" ht="12">
      <c r="A109" s="394"/>
      <c r="B109" s="395"/>
      <c r="C109" s="395"/>
      <c r="D109" s="395"/>
      <c r="E109" s="562" t="s">
        <v>140</v>
      </c>
      <c r="F109" s="562"/>
      <c r="G109" s="396">
        <v>20.46</v>
      </c>
    </row>
    <row r="110" spans="1:7" s="296" customFormat="1" ht="12">
      <c r="A110" s="394"/>
      <c r="B110" s="395"/>
      <c r="C110" s="395"/>
      <c r="D110" s="395"/>
      <c r="E110" s="563" t="s">
        <v>344</v>
      </c>
      <c r="F110" s="563"/>
      <c r="G110" s="397">
        <v>20.46</v>
      </c>
    </row>
    <row r="111" spans="1:7" s="296" customFormat="1" ht="12">
      <c r="A111" s="394"/>
      <c r="B111" s="395"/>
      <c r="C111" s="395"/>
      <c r="D111" s="395"/>
      <c r="E111" s="564"/>
      <c r="F111" s="564"/>
      <c r="G111" s="565"/>
    </row>
    <row r="112" spans="1:7" s="296" customFormat="1" ht="12">
      <c r="A112" s="566" t="s">
        <v>879</v>
      </c>
      <c r="B112" s="567"/>
      <c r="C112" s="567"/>
      <c r="D112" s="567"/>
      <c r="E112" s="567"/>
      <c r="F112" s="567"/>
      <c r="G112" s="568"/>
    </row>
    <row r="113" spans="1:7" s="296" customFormat="1" ht="12">
      <c r="A113" s="560" t="s">
        <v>134</v>
      </c>
      <c r="B113" s="561"/>
      <c r="C113" s="158" t="s">
        <v>135</v>
      </c>
      <c r="D113" s="158" t="s">
        <v>100</v>
      </c>
      <c r="E113" s="158" t="s">
        <v>136</v>
      </c>
      <c r="F113" s="158" t="s">
        <v>137</v>
      </c>
      <c r="G113" s="391" t="s">
        <v>31</v>
      </c>
    </row>
    <row r="114" spans="1:7" s="296" customFormat="1" ht="12">
      <c r="A114" s="392" t="s">
        <v>145</v>
      </c>
      <c r="B114" s="160" t="s">
        <v>50</v>
      </c>
      <c r="C114" s="159" t="s">
        <v>64</v>
      </c>
      <c r="D114" s="159" t="s">
        <v>51</v>
      </c>
      <c r="E114" s="161">
        <v>0.1087</v>
      </c>
      <c r="F114" s="162">
        <v>28.14</v>
      </c>
      <c r="G114" s="393">
        <v>3.05</v>
      </c>
    </row>
    <row r="115" spans="1:7" s="296" customFormat="1" ht="12">
      <c r="A115" s="392" t="s">
        <v>141</v>
      </c>
      <c r="B115" s="160" t="s">
        <v>52</v>
      </c>
      <c r="C115" s="159" t="s">
        <v>64</v>
      </c>
      <c r="D115" s="159" t="s">
        <v>51</v>
      </c>
      <c r="E115" s="161">
        <v>0.3075</v>
      </c>
      <c r="F115" s="162">
        <v>23.48</v>
      </c>
      <c r="G115" s="393">
        <v>7.22</v>
      </c>
    </row>
    <row r="116" spans="1:7" s="296" customFormat="1" ht="12">
      <c r="A116" s="394"/>
      <c r="B116" s="395"/>
      <c r="C116" s="395"/>
      <c r="D116" s="395"/>
      <c r="E116" s="562" t="s">
        <v>140</v>
      </c>
      <c r="F116" s="562"/>
      <c r="G116" s="396">
        <v>10.27</v>
      </c>
    </row>
    <row r="117" spans="1:7" s="296" customFormat="1" ht="12">
      <c r="A117" s="394"/>
      <c r="B117" s="395"/>
      <c r="C117" s="395"/>
      <c r="D117" s="395"/>
      <c r="E117" s="563" t="s">
        <v>344</v>
      </c>
      <c r="F117" s="563"/>
      <c r="G117" s="397">
        <v>10.27</v>
      </c>
    </row>
    <row r="118" spans="1:7" s="296" customFormat="1" ht="12">
      <c r="A118" s="394"/>
      <c r="B118" s="395"/>
      <c r="C118" s="395"/>
      <c r="D118" s="395"/>
      <c r="E118" s="564"/>
      <c r="F118" s="564"/>
      <c r="G118" s="565"/>
    </row>
    <row r="119" spans="1:7" s="296" customFormat="1" ht="12">
      <c r="A119" s="566" t="s">
        <v>880</v>
      </c>
      <c r="B119" s="567"/>
      <c r="C119" s="567"/>
      <c r="D119" s="567"/>
      <c r="E119" s="567"/>
      <c r="F119" s="567"/>
      <c r="G119" s="568"/>
    </row>
    <row r="120" spans="1:7" s="296" customFormat="1" ht="12">
      <c r="A120" s="560" t="s">
        <v>881</v>
      </c>
      <c r="B120" s="561"/>
      <c r="C120" s="158" t="s">
        <v>135</v>
      </c>
      <c r="D120" s="158" t="s">
        <v>100</v>
      </c>
      <c r="E120" s="158" t="s">
        <v>136</v>
      </c>
      <c r="F120" s="158" t="s">
        <v>137</v>
      </c>
      <c r="G120" s="391" t="s">
        <v>31</v>
      </c>
    </row>
    <row r="121" spans="1:7" s="296" customFormat="1" ht="24">
      <c r="A121" s="392" t="s">
        <v>882</v>
      </c>
      <c r="B121" s="160" t="s">
        <v>883</v>
      </c>
      <c r="C121" s="159" t="s">
        <v>64</v>
      </c>
      <c r="D121" s="159" t="s">
        <v>884</v>
      </c>
      <c r="E121" s="161">
        <v>6.0299999999999999E-2</v>
      </c>
      <c r="F121" s="162">
        <v>31.51</v>
      </c>
      <c r="G121" s="393">
        <v>1.9</v>
      </c>
    </row>
    <row r="122" spans="1:7" s="296" customFormat="1" ht="24">
      <c r="A122" s="392" t="s">
        <v>885</v>
      </c>
      <c r="B122" s="160" t="s">
        <v>886</v>
      </c>
      <c r="C122" s="159" t="s">
        <v>64</v>
      </c>
      <c r="D122" s="159" t="s">
        <v>887</v>
      </c>
      <c r="E122" s="161">
        <v>7.8799999999999995E-2</v>
      </c>
      <c r="F122" s="162">
        <v>34.32</v>
      </c>
      <c r="G122" s="393">
        <v>2.7</v>
      </c>
    </row>
    <row r="123" spans="1:7" s="296" customFormat="1" ht="12">
      <c r="A123" s="394"/>
      <c r="B123" s="395"/>
      <c r="C123" s="395"/>
      <c r="D123" s="395"/>
      <c r="E123" s="562" t="s">
        <v>888</v>
      </c>
      <c r="F123" s="562"/>
      <c r="G123" s="396">
        <v>4.5999999999999996</v>
      </c>
    </row>
    <row r="124" spans="1:7" s="296" customFormat="1" ht="12">
      <c r="A124" s="560" t="s">
        <v>134</v>
      </c>
      <c r="B124" s="561"/>
      <c r="C124" s="158" t="s">
        <v>135</v>
      </c>
      <c r="D124" s="158" t="s">
        <v>100</v>
      </c>
      <c r="E124" s="158" t="s">
        <v>136</v>
      </c>
      <c r="F124" s="158" t="s">
        <v>137</v>
      </c>
      <c r="G124" s="391" t="s">
        <v>31</v>
      </c>
    </row>
    <row r="125" spans="1:7" s="296" customFormat="1" ht="12">
      <c r="A125" s="392" t="s">
        <v>889</v>
      </c>
      <c r="B125" s="160" t="s">
        <v>890</v>
      </c>
      <c r="C125" s="159" t="s">
        <v>64</v>
      </c>
      <c r="D125" s="159" t="s">
        <v>51</v>
      </c>
      <c r="E125" s="161">
        <v>3.2300000000000002E-2</v>
      </c>
      <c r="F125" s="162">
        <v>28.01</v>
      </c>
      <c r="G125" s="393">
        <v>0.9</v>
      </c>
    </row>
    <row r="126" spans="1:7" s="296" customFormat="1" ht="12">
      <c r="A126" s="392" t="s">
        <v>141</v>
      </c>
      <c r="B126" s="160" t="s">
        <v>52</v>
      </c>
      <c r="C126" s="159" t="s">
        <v>64</v>
      </c>
      <c r="D126" s="159" t="s">
        <v>51</v>
      </c>
      <c r="E126" s="161">
        <v>0.1085</v>
      </c>
      <c r="F126" s="162">
        <v>23.48</v>
      </c>
      <c r="G126" s="393">
        <v>2.5499999999999998</v>
      </c>
    </row>
    <row r="127" spans="1:7" s="296" customFormat="1" ht="12">
      <c r="A127" s="394"/>
      <c r="B127" s="395"/>
      <c r="C127" s="395"/>
      <c r="D127" s="395"/>
      <c r="E127" s="562" t="s">
        <v>140</v>
      </c>
      <c r="F127" s="562"/>
      <c r="G127" s="396">
        <v>3.45</v>
      </c>
    </row>
    <row r="128" spans="1:7" s="296" customFormat="1" ht="12">
      <c r="A128" s="394"/>
      <c r="B128" s="395"/>
      <c r="C128" s="395"/>
      <c r="D128" s="395"/>
      <c r="E128" s="563" t="s">
        <v>344</v>
      </c>
      <c r="F128" s="563"/>
      <c r="G128" s="397">
        <v>8.0500000000000007</v>
      </c>
    </row>
    <row r="129" spans="1:7" s="296" customFormat="1" ht="12">
      <c r="A129" s="394"/>
      <c r="B129" s="395"/>
      <c r="C129" s="395"/>
      <c r="D129" s="395"/>
      <c r="E129" s="564"/>
      <c r="F129" s="564"/>
      <c r="G129" s="565"/>
    </row>
    <row r="130" spans="1:7" s="296" customFormat="1" ht="12">
      <c r="A130" s="566" t="s">
        <v>891</v>
      </c>
      <c r="B130" s="567"/>
      <c r="C130" s="567"/>
      <c r="D130" s="567"/>
      <c r="E130" s="567"/>
      <c r="F130" s="567"/>
      <c r="G130" s="568"/>
    </row>
    <row r="131" spans="1:7" s="296" customFormat="1" ht="12">
      <c r="A131" s="560" t="s">
        <v>134</v>
      </c>
      <c r="B131" s="561"/>
      <c r="C131" s="158" t="s">
        <v>135</v>
      </c>
      <c r="D131" s="158" t="s">
        <v>100</v>
      </c>
      <c r="E131" s="158" t="s">
        <v>136</v>
      </c>
      <c r="F131" s="158" t="s">
        <v>137</v>
      </c>
      <c r="G131" s="391" t="s">
        <v>31</v>
      </c>
    </row>
    <row r="132" spans="1:7" s="296" customFormat="1" ht="12">
      <c r="A132" s="392" t="s">
        <v>141</v>
      </c>
      <c r="B132" s="160" t="s">
        <v>52</v>
      </c>
      <c r="C132" s="159" t="s">
        <v>64</v>
      </c>
      <c r="D132" s="159" t="s">
        <v>51</v>
      </c>
      <c r="E132" s="161">
        <v>0.5</v>
      </c>
      <c r="F132" s="162">
        <v>23.48</v>
      </c>
      <c r="G132" s="393">
        <v>11.74</v>
      </c>
    </row>
    <row r="133" spans="1:7" s="296" customFormat="1" ht="12">
      <c r="A133" s="394"/>
      <c r="B133" s="395"/>
      <c r="C133" s="395"/>
      <c r="D133" s="395"/>
      <c r="E133" s="562" t="s">
        <v>140</v>
      </c>
      <c r="F133" s="562"/>
      <c r="G133" s="396">
        <v>11.74</v>
      </c>
    </row>
    <row r="134" spans="1:7" s="296" customFormat="1" ht="12">
      <c r="A134" s="394"/>
      <c r="B134" s="395"/>
      <c r="C134" s="395"/>
      <c r="D134" s="395"/>
      <c r="E134" s="563" t="s">
        <v>344</v>
      </c>
      <c r="F134" s="563"/>
      <c r="G134" s="397">
        <v>11.74</v>
      </c>
    </row>
    <row r="135" spans="1:7" s="296" customFormat="1" ht="12">
      <c r="A135" s="394"/>
      <c r="B135" s="395"/>
      <c r="C135" s="395"/>
      <c r="D135" s="395"/>
      <c r="E135" s="564"/>
      <c r="F135" s="564"/>
      <c r="G135" s="565"/>
    </row>
    <row r="136" spans="1:7" s="296" customFormat="1" ht="12">
      <c r="A136" s="566" t="s">
        <v>892</v>
      </c>
      <c r="B136" s="567"/>
      <c r="C136" s="567"/>
      <c r="D136" s="567"/>
      <c r="E136" s="567"/>
      <c r="F136" s="567"/>
      <c r="G136" s="568"/>
    </row>
    <row r="137" spans="1:7" s="296" customFormat="1" ht="12">
      <c r="A137" s="560" t="s">
        <v>54</v>
      </c>
      <c r="B137" s="561"/>
      <c r="C137" s="158" t="s">
        <v>135</v>
      </c>
      <c r="D137" s="158" t="s">
        <v>100</v>
      </c>
      <c r="E137" s="158" t="s">
        <v>136</v>
      </c>
      <c r="F137" s="158" t="s">
        <v>137</v>
      </c>
      <c r="G137" s="391" t="s">
        <v>31</v>
      </c>
    </row>
    <row r="138" spans="1:7" s="296" customFormat="1" ht="12">
      <c r="A138" s="392" t="s">
        <v>893</v>
      </c>
      <c r="B138" s="160" t="s">
        <v>894</v>
      </c>
      <c r="C138" s="159" t="s">
        <v>143</v>
      </c>
      <c r="D138" s="159" t="s">
        <v>600</v>
      </c>
      <c r="E138" s="161">
        <v>1</v>
      </c>
      <c r="F138" s="162">
        <v>615.66</v>
      </c>
      <c r="G138" s="393">
        <v>615.66</v>
      </c>
    </row>
    <row r="139" spans="1:7" s="296" customFormat="1" ht="12">
      <c r="A139" s="394"/>
      <c r="B139" s="395"/>
      <c r="C139" s="395"/>
      <c r="D139" s="395"/>
      <c r="E139" s="562" t="s">
        <v>148</v>
      </c>
      <c r="F139" s="562"/>
      <c r="G139" s="396">
        <v>615.66</v>
      </c>
    </row>
    <row r="140" spans="1:7" s="296" customFormat="1" ht="12">
      <c r="A140" s="560" t="s">
        <v>134</v>
      </c>
      <c r="B140" s="561"/>
      <c r="C140" s="158" t="s">
        <v>135</v>
      </c>
      <c r="D140" s="158" t="s">
        <v>100</v>
      </c>
      <c r="E140" s="158" t="s">
        <v>136</v>
      </c>
      <c r="F140" s="158" t="s">
        <v>137</v>
      </c>
      <c r="G140" s="391" t="s">
        <v>31</v>
      </c>
    </row>
    <row r="141" spans="1:7" s="296" customFormat="1" ht="12">
      <c r="A141" s="392" t="s">
        <v>141</v>
      </c>
      <c r="B141" s="160" t="s">
        <v>52</v>
      </c>
      <c r="C141" s="159" t="s">
        <v>64</v>
      </c>
      <c r="D141" s="159" t="s">
        <v>51</v>
      </c>
      <c r="E141" s="161">
        <v>12</v>
      </c>
      <c r="F141" s="162">
        <v>23.48</v>
      </c>
      <c r="G141" s="393">
        <v>281.76</v>
      </c>
    </row>
    <row r="142" spans="1:7" s="296" customFormat="1" ht="12">
      <c r="A142" s="394"/>
      <c r="B142" s="395"/>
      <c r="C142" s="395"/>
      <c r="D142" s="395"/>
      <c r="E142" s="562" t="s">
        <v>140</v>
      </c>
      <c r="F142" s="562"/>
      <c r="G142" s="396">
        <v>281.76</v>
      </c>
    </row>
    <row r="143" spans="1:7" s="296" customFormat="1" ht="12">
      <c r="A143" s="394"/>
      <c r="B143" s="395"/>
      <c r="C143" s="395"/>
      <c r="D143" s="395"/>
      <c r="E143" s="563" t="s">
        <v>344</v>
      </c>
      <c r="F143" s="563"/>
      <c r="G143" s="397">
        <v>897.42</v>
      </c>
    </row>
    <row r="144" spans="1:7" s="296" customFormat="1" ht="12">
      <c r="A144" s="394"/>
      <c r="B144" s="395"/>
      <c r="C144" s="395"/>
      <c r="D144" s="395"/>
      <c r="E144" s="564"/>
      <c r="F144" s="564"/>
      <c r="G144" s="565"/>
    </row>
    <row r="145" spans="1:7" s="296" customFormat="1" ht="12">
      <c r="A145" s="566" t="s">
        <v>895</v>
      </c>
      <c r="B145" s="567"/>
      <c r="C145" s="567"/>
      <c r="D145" s="567"/>
      <c r="E145" s="567"/>
      <c r="F145" s="567"/>
      <c r="G145" s="568"/>
    </row>
    <row r="146" spans="1:7" s="296" customFormat="1" ht="12">
      <c r="A146" s="560" t="s">
        <v>881</v>
      </c>
      <c r="B146" s="561"/>
      <c r="C146" s="158" t="s">
        <v>135</v>
      </c>
      <c r="D146" s="158" t="s">
        <v>100</v>
      </c>
      <c r="E146" s="158" t="s">
        <v>136</v>
      </c>
      <c r="F146" s="158" t="s">
        <v>137</v>
      </c>
      <c r="G146" s="391" t="s">
        <v>31</v>
      </c>
    </row>
    <row r="147" spans="1:7" s="296" customFormat="1" ht="36">
      <c r="A147" s="392" t="s">
        <v>896</v>
      </c>
      <c r="B147" s="160" t="s">
        <v>897</v>
      </c>
      <c r="C147" s="159" t="s">
        <v>64</v>
      </c>
      <c r="D147" s="159" t="s">
        <v>884</v>
      </c>
      <c r="E147" s="161">
        <v>2.2451700000000002E-2</v>
      </c>
      <c r="F147" s="162">
        <v>0.21</v>
      </c>
      <c r="G147" s="393">
        <v>0</v>
      </c>
    </row>
    <row r="148" spans="1:7" s="296" customFormat="1" ht="36">
      <c r="A148" s="392" t="s">
        <v>898</v>
      </c>
      <c r="B148" s="160" t="s">
        <v>899</v>
      </c>
      <c r="C148" s="159" t="s">
        <v>64</v>
      </c>
      <c r="D148" s="159" t="s">
        <v>887</v>
      </c>
      <c r="E148" s="161">
        <v>1.1712500000000001E-2</v>
      </c>
      <c r="F148" s="162">
        <v>4.83</v>
      </c>
      <c r="G148" s="393">
        <v>0.05</v>
      </c>
    </row>
    <row r="149" spans="1:7" s="296" customFormat="1" ht="12">
      <c r="A149" s="394"/>
      <c r="B149" s="395"/>
      <c r="C149" s="395"/>
      <c r="D149" s="395"/>
      <c r="E149" s="562" t="s">
        <v>888</v>
      </c>
      <c r="F149" s="562"/>
      <c r="G149" s="396">
        <v>0.05</v>
      </c>
    </row>
    <row r="150" spans="1:7" s="296" customFormat="1" ht="12">
      <c r="A150" s="560" t="s">
        <v>134</v>
      </c>
      <c r="B150" s="561"/>
      <c r="C150" s="158" t="s">
        <v>135</v>
      </c>
      <c r="D150" s="158" t="s">
        <v>100</v>
      </c>
      <c r="E150" s="158" t="s">
        <v>136</v>
      </c>
      <c r="F150" s="158" t="s">
        <v>137</v>
      </c>
      <c r="G150" s="391" t="s">
        <v>31</v>
      </c>
    </row>
    <row r="151" spans="1:7" s="296" customFormat="1" ht="12">
      <c r="A151" s="392" t="s">
        <v>141</v>
      </c>
      <c r="B151" s="160" t="s">
        <v>52</v>
      </c>
      <c r="C151" s="159" t="s">
        <v>64</v>
      </c>
      <c r="D151" s="159" t="s">
        <v>51</v>
      </c>
      <c r="E151" s="161">
        <v>6.83285E-2</v>
      </c>
      <c r="F151" s="162">
        <v>23.48</v>
      </c>
      <c r="G151" s="393">
        <v>1.6</v>
      </c>
    </row>
    <row r="152" spans="1:7" s="296" customFormat="1" ht="12">
      <c r="A152" s="394"/>
      <c r="B152" s="395"/>
      <c r="C152" s="395"/>
      <c r="D152" s="395"/>
      <c r="E152" s="562" t="s">
        <v>140</v>
      </c>
      <c r="F152" s="562"/>
      <c r="G152" s="396">
        <v>1.6</v>
      </c>
    </row>
    <row r="153" spans="1:7" s="296" customFormat="1" ht="12">
      <c r="A153" s="394"/>
      <c r="B153" s="395"/>
      <c r="C153" s="395"/>
      <c r="D153" s="395"/>
      <c r="E153" s="563" t="s">
        <v>344</v>
      </c>
      <c r="F153" s="563"/>
      <c r="G153" s="397">
        <v>1.65</v>
      </c>
    </row>
    <row r="154" spans="1:7" s="296" customFormat="1" ht="12">
      <c r="A154" s="394"/>
      <c r="B154" s="395"/>
      <c r="C154" s="395"/>
      <c r="D154" s="395"/>
      <c r="E154" s="564"/>
      <c r="F154" s="564"/>
      <c r="G154" s="565"/>
    </row>
    <row r="155" spans="1:7" s="296" customFormat="1" ht="12">
      <c r="A155" s="566" t="s">
        <v>900</v>
      </c>
      <c r="B155" s="567"/>
      <c r="C155" s="567"/>
      <c r="D155" s="567"/>
      <c r="E155" s="567"/>
      <c r="F155" s="567"/>
      <c r="G155" s="568"/>
    </row>
    <row r="156" spans="1:7" s="296" customFormat="1" ht="12">
      <c r="A156" s="560" t="s">
        <v>54</v>
      </c>
      <c r="B156" s="561"/>
      <c r="C156" s="158" t="s">
        <v>135</v>
      </c>
      <c r="D156" s="158" t="s">
        <v>100</v>
      </c>
      <c r="E156" s="158" t="s">
        <v>136</v>
      </c>
      <c r="F156" s="158" t="s">
        <v>137</v>
      </c>
      <c r="G156" s="391" t="s">
        <v>31</v>
      </c>
    </row>
    <row r="157" spans="1:7" s="296" customFormat="1" ht="12">
      <c r="A157" s="392" t="s">
        <v>901</v>
      </c>
      <c r="B157" s="160" t="s">
        <v>902</v>
      </c>
      <c r="C157" s="159" t="s">
        <v>64</v>
      </c>
      <c r="D157" s="159" t="s">
        <v>180</v>
      </c>
      <c r="E157" s="161">
        <v>0.2</v>
      </c>
      <c r="F157" s="162">
        <v>2.21</v>
      </c>
      <c r="G157" s="393">
        <v>0.44</v>
      </c>
    </row>
    <row r="158" spans="1:7" s="296" customFormat="1" ht="12">
      <c r="A158" s="394"/>
      <c r="B158" s="395"/>
      <c r="C158" s="395"/>
      <c r="D158" s="395"/>
      <c r="E158" s="562" t="s">
        <v>148</v>
      </c>
      <c r="F158" s="562"/>
      <c r="G158" s="396">
        <v>0.44</v>
      </c>
    </row>
    <row r="159" spans="1:7" s="296" customFormat="1" ht="12">
      <c r="A159" s="560" t="s">
        <v>134</v>
      </c>
      <c r="B159" s="561"/>
      <c r="C159" s="158" t="s">
        <v>135</v>
      </c>
      <c r="D159" s="158" t="s">
        <v>100</v>
      </c>
      <c r="E159" s="158" t="s">
        <v>136</v>
      </c>
      <c r="F159" s="158" t="s">
        <v>137</v>
      </c>
      <c r="G159" s="391" t="s">
        <v>31</v>
      </c>
    </row>
    <row r="160" spans="1:7" s="296" customFormat="1" ht="12">
      <c r="A160" s="392" t="s">
        <v>141</v>
      </c>
      <c r="B160" s="160" t="s">
        <v>52</v>
      </c>
      <c r="C160" s="159" t="s">
        <v>64</v>
      </c>
      <c r="D160" s="159" t="s">
        <v>51</v>
      </c>
      <c r="E160" s="161">
        <v>6.2E-2</v>
      </c>
      <c r="F160" s="162">
        <v>23.48</v>
      </c>
      <c r="G160" s="393">
        <v>1.46</v>
      </c>
    </row>
    <row r="161" spans="1:7" s="296" customFormat="1" ht="12">
      <c r="A161" s="394"/>
      <c r="B161" s="395"/>
      <c r="C161" s="395"/>
      <c r="D161" s="395"/>
      <c r="E161" s="562" t="s">
        <v>140</v>
      </c>
      <c r="F161" s="562"/>
      <c r="G161" s="396">
        <v>1.46</v>
      </c>
    </row>
    <row r="162" spans="1:7" s="296" customFormat="1" ht="12">
      <c r="A162" s="394"/>
      <c r="B162" s="395"/>
      <c r="C162" s="395"/>
      <c r="D162" s="395"/>
      <c r="E162" s="563" t="s">
        <v>344</v>
      </c>
      <c r="F162" s="563"/>
      <c r="G162" s="397">
        <v>1.9</v>
      </c>
    </row>
    <row r="163" spans="1:7" s="296" customFormat="1" ht="12">
      <c r="A163" s="394"/>
      <c r="B163" s="395"/>
      <c r="C163" s="395"/>
      <c r="D163" s="395"/>
      <c r="E163" s="564"/>
      <c r="F163" s="564"/>
      <c r="G163" s="565"/>
    </row>
    <row r="164" spans="1:7" s="296" customFormat="1" ht="12">
      <c r="A164" s="566" t="s">
        <v>903</v>
      </c>
      <c r="B164" s="567"/>
      <c r="C164" s="567"/>
      <c r="D164" s="567"/>
      <c r="E164" s="567"/>
      <c r="F164" s="567"/>
      <c r="G164" s="568"/>
    </row>
    <row r="165" spans="1:7" s="296" customFormat="1" ht="12">
      <c r="A165" s="560" t="s">
        <v>54</v>
      </c>
      <c r="B165" s="561"/>
      <c r="C165" s="158" t="s">
        <v>135</v>
      </c>
      <c r="D165" s="158" t="s">
        <v>100</v>
      </c>
      <c r="E165" s="158" t="s">
        <v>136</v>
      </c>
      <c r="F165" s="158" t="s">
        <v>137</v>
      </c>
      <c r="G165" s="391" t="s">
        <v>31</v>
      </c>
    </row>
    <row r="166" spans="1:7" s="296" customFormat="1" ht="24">
      <c r="A166" s="392" t="s">
        <v>904</v>
      </c>
      <c r="B166" s="160" t="s">
        <v>905</v>
      </c>
      <c r="C166" s="159" t="s">
        <v>64</v>
      </c>
      <c r="D166" s="159" t="s">
        <v>55</v>
      </c>
      <c r="E166" s="161">
        <v>1.2434000000000001</v>
      </c>
      <c r="F166" s="162">
        <v>1.46</v>
      </c>
      <c r="G166" s="393">
        <v>1.81</v>
      </c>
    </row>
    <row r="167" spans="1:7" s="296" customFormat="1" ht="24">
      <c r="A167" s="392" t="s">
        <v>361</v>
      </c>
      <c r="B167" s="160" t="s">
        <v>362</v>
      </c>
      <c r="C167" s="159" t="s">
        <v>64</v>
      </c>
      <c r="D167" s="159" t="s">
        <v>48</v>
      </c>
      <c r="E167" s="161">
        <v>9.4000000000000004E-3</v>
      </c>
      <c r="F167" s="162">
        <v>6.41</v>
      </c>
      <c r="G167" s="393">
        <v>0.06</v>
      </c>
    </row>
    <row r="168" spans="1:7" s="296" customFormat="1" ht="12">
      <c r="A168" s="394"/>
      <c r="B168" s="395"/>
      <c r="C168" s="395"/>
      <c r="D168" s="395"/>
      <c r="E168" s="562" t="s">
        <v>148</v>
      </c>
      <c r="F168" s="562"/>
      <c r="G168" s="396">
        <v>1.87</v>
      </c>
    </row>
    <row r="169" spans="1:7" s="296" customFormat="1" ht="12">
      <c r="A169" s="560" t="s">
        <v>134</v>
      </c>
      <c r="B169" s="561"/>
      <c r="C169" s="158" t="s">
        <v>135</v>
      </c>
      <c r="D169" s="158" t="s">
        <v>100</v>
      </c>
      <c r="E169" s="158" t="s">
        <v>136</v>
      </c>
      <c r="F169" s="158" t="s">
        <v>137</v>
      </c>
      <c r="G169" s="391" t="s">
        <v>31</v>
      </c>
    </row>
    <row r="170" spans="1:7" s="296" customFormat="1" ht="12">
      <c r="A170" s="392" t="s">
        <v>164</v>
      </c>
      <c r="B170" s="160" t="s">
        <v>115</v>
      </c>
      <c r="C170" s="159" t="s">
        <v>64</v>
      </c>
      <c r="D170" s="159" t="s">
        <v>51</v>
      </c>
      <c r="E170" s="161">
        <v>2.3E-2</v>
      </c>
      <c r="F170" s="162">
        <v>25.2</v>
      </c>
      <c r="G170" s="393">
        <v>0.56999999999999995</v>
      </c>
    </row>
    <row r="171" spans="1:7" s="296" customFormat="1" ht="12">
      <c r="A171" s="392" t="s">
        <v>165</v>
      </c>
      <c r="B171" s="160" t="s">
        <v>114</v>
      </c>
      <c r="C171" s="159" t="s">
        <v>64</v>
      </c>
      <c r="D171" s="159" t="s">
        <v>51</v>
      </c>
      <c r="E171" s="161">
        <v>2.3E-2</v>
      </c>
      <c r="F171" s="162">
        <v>30.11</v>
      </c>
      <c r="G171" s="393">
        <v>0.69</v>
      </c>
    </row>
    <row r="172" spans="1:7" s="296" customFormat="1" ht="12">
      <c r="A172" s="394"/>
      <c r="B172" s="395"/>
      <c r="C172" s="395"/>
      <c r="D172" s="395"/>
      <c r="E172" s="562" t="s">
        <v>140</v>
      </c>
      <c r="F172" s="562"/>
      <c r="G172" s="396">
        <v>1.26</v>
      </c>
    </row>
    <row r="173" spans="1:7" s="296" customFormat="1" ht="12">
      <c r="A173" s="394"/>
      <c r="B173" s="395"/>
      <c r="C173" s="395"/>
      <c r="D173" s="395"/>
      <c r="E173" s="563" t="s">
        <v>344</v>
      </c>
      <c r="F173" s="563"/>
      <c r="G173" s="397">
        <v>3.13</v>
      </c>
    </row>
    <row r="174" spans="1:7" s="296" customFormat="1" ht="12">
      <c r="A174" s="394"/>
      <c r="B174" s="395"/>
      <c r="C174" s="395"/>
      <c r="D174" s="395"/>
      <c r="E174" s="564"/>
      <c r="F174" s="564"/>
      <c r="G174" s="565"/>
    </row>
    <row r="175" spans="1:7" s="296" customFormat="1" ht="12">
      <c r="A175" s="566" t="s">
        <v>906</v>
      </c>
      <c r="B175" s="567"/>
      <c r="C175" s="567"/>
      <c r="D175" s="567"/>
      <c r="E175" s="567"/>
      <c r="F175" s="567"/>
      <c r="G175" s="568"/>
    </row>
    <row r="176" spans="1:7" s="296" customFormat="1" ht="12">
      <c r="A176" s="560" t="s">
        <v>54</v>
      </c>
      <c r="B176" s="561"/>
      <c r="C176" s="158" t="s">
        <v>135</v>
      </c>
      <c r="D176" s="158" t="s">
        <v>100</v>
      </c>
      <c r="E176" s="158" t="s">
        <v>136</v>
      </c>
      <c r="F176" s="158" t="s">
        <v>137</v>
      </c>
      <c r="G176" s="391" t="s">
        <v>31</v>
      </c>
    </row>
    <row r="177" spans="1:7" s="296" customFormat="1" ht="24">
      <c r="A177" s="392" t="s">
        <v>359</v>
      </c>
      <c r="B177" s="160" t="s">
        <v>360</v>
      </c>
      <c r="C177" s="159" t="s">
        <v>64</v>
      </c>
      <c r="D177" s="159" t="s">
        <v>55</v>
      </c>
      <c r="E177" s="161">
        <v>1.2434000000000001</v>
      </c>
      <c r="F177" s="162">
        <v>2.31</v>
      </c>
      <c r="G177" s="393">
        <v>2.87</v>
      </c>
    </row>
    <row r="178" spans="1:7" s="296" customFormat="1" ht="24">
      <c r="A178" s="392" t="s">
        <v>361</v>
      </c>
      <c r="B178" s="160" t="s">
        <v>362</v>
      </c>
      <c r="C178" s="159" t="s">
        <v>64</v>
      </c>
      <c r="D178" s="159" t="s">
        <v>48</v>
      </c>
      <c r="E178" s="161">
        <v>9.4000000000000004E-3</v>
      </c>
      <c r="F178" s="162">
        <v>6.41</v>
      </c>
      <c r="G178" s="393">
        <v>0.06</v>
      </c>
    </row>
    <row r="179" spans="1:7" s="296" customFormat="1" ht="12">
      <c r="A179" s="394"/>
      <c r="B179" s="395"/>
      <c r="C179" s="395"/>
      <c r="D179" s="395"/>
      <c r="E179" s="562" t="s">
        <v>148</v>
      </c>
      <c r="F179" s="562"/>
      <c r="G179" s="396">
        <v>2.93</v>
      </c>
    </row>
    <row r="180" spans="1:7" s="296" customFormat="1" ht="12">
      <c r="A180" s="560" t="s">
        <v>134</v>
      </c>
      <c r="B180" s="561"/>
      <c r="C180" s="158" t="s">
        <v>135</v>
      </c>
      <c r="D180" s="158" t="s">
        <v>100</v>
      </c>
      <c r="E180" s="158" t="s">
        <v>136</v>
      </c>
      <c r="F180" s="158" t="s">
        <v>137</v>
      </c>
      <c r="G180" s="391" t="s">
        <v>31</v>
      </c>
    </row>
    <row r="181" spans="1:7" s="296" customFormat="1" ht="12">
      <c r="A181" s="392" t="s">
        <v>164</v>
      </c>
      <c r="B181" s="160" t="s">
        <v>115</v>
      </c>
      <c r="C181" s="159" t="s">
        <v>64</v>
      </c>
      <c r="D181" s="159" t="s">
        <v>51</v>
      </c>
      <c r="E181" s="161">
        <v>2.9000000000000001E-2</v>
      </c>
      <c r="F181" s="162">
        <v>25.2</v>
      </c>
      <c r="G181" s="393">
        <v>0.73</v>
      </c>
    </row>
    <row r="182" spans="1:7" s="296" customFormat="1" ht="12">
      <c r="A182" s="392" t="s">
        <v>165</v>
      </c>
      <c r="B182" s="160" t="s">
        <v>114</v>
      </c>
      <c r="C182" s="159" t="s">
        <v>64</v>
      </c>
      <c r="D182" s="159" t="s">
        <v>51</v>
      </c>
      <c r="E182" s="161">
        <v>2.9000000000000001E-2</v>
      </c>
      <c r="F182" s="162">
        <v>30.11</v>
      </c>
      <c r="G182" s="393">
        <v>0.87</v>
      </c>
    </row>
    <row r="183" spans="1:7" s="296" customFormat="1" ht="12">
      <c r="A183" s="394"/>
      <c r="B183" s="395"/>
      <c r="C183" s="395"/>
      <c r="D183" s="395"/>
      <c r="E183" s="562" t="s">
        <v>140</v>
      </c>
      <c r="F183" s="562"/>
      <c r="G183" s="396">
        <v>1.6</v>
      </c>
    </row>
    <row r="184" spans="1:7" s="296" customFormat="1" ht="12">
      <c r="A184" s="394"/>
      <c r="B184" s="395"/>
      <c r="C184" s="395"/>
      <c r="D184" s="395"/>
      <c r="E184" s="563" t="s">
        <v>344</v>
      </c>
      <c r="F184" s="563"/>
      <c r="G184" s="397">
        <v>4.53</v>
      </c>
    </row>
    <row r="185" spans="1:7" s="296" customFormat="1" ht="12">
      <c r="A185" s="394"/>
      <c r="B185" s="395"/>
      <c r="C185" s="395"/>
      <c r="D185" s="395"/>
      <c r="E185" s="564"/>
      <c r="F185" s="564"/>
      <c r="G185" s="565"/>
    </row>
    <row r="186" spans="1:7" s="296" customFormat="1" ht="12">
      <c r="A186" s="566" t="s">
        <v>907</v>
      </c>
      <c r="B186" s="567"/>
      <c r="C186" s="567"/>
      <c r="D186" s="567"/>
      <c r="E186" s="567"/>
      <c r="F186" s="567"/>
      <c r="G186" s="568"/>
    </row>
    <row r="187" spans="1:7" s="296" customFormat="1" ht="12">
      <c r="A187" s="560" t="s">
        <v>54</v>
      </c>
      <c r="B187" s="561"/>
      <c r="C187" s="158" t="s">
        <v>135</v>
      </c>
      <c r="D187" s="158" t="s">
        <v>100</v>
      </c>
      <c r="E187" s="158" t="s">
        <v>136</v>
      </c>
      <c r="F187" s="158" t="s">
        <v>137</v>
      </c>
      <c r="G187" s="391" t="s">
        <v>31</v>
      </c>
    </row>
    <row r="188" spans="1:7" s="296" customFormat="1" ht="24">
      <c r="A188" s="392" t="s">
        <v>908</v>
      </c>
      <c r="B188" s="160" t="s">
        <v>909</v>
      </c>
      <c r="C188" s="159" t="s">
        <v>64</v>
      </c>
      <c r="D188" s="159" t="s">
        <v>55</v>
      </c>
      <c r="E188" s="161">
        <v>1.2434000000000001</v>
      </c>
      <c r="F188" s="162">
        <v>15.07</v>
      </c>
      <c r="G188" s="393">
        <v>18.73</v>
      </c>
    </row>
    <row r="189" spans="1:7" s="296" customFormat="1" ht="24">
      <c r="A189" s="392" t="s">
        <v>361</v>
      </c>
      <c r="B189" s="160" t="s">
        <v>362</v>
      </c>
      <c r="C189" s="159" t="s">
        <v>64</v>
      </c>
      <c r="D189" s="159" t="s">
        <v>48</v>
      </c>
      <c r="E189" s="161">
        <v>9.4000000000000004E-3</v>
      </c>
      <c r="F189" s="162">
        <v>6.41</v>
      </c>
      <c r="G189" s="393">
        <v>0.06</v>
      </c>
    </row>
    <row r="190" spans="1:7" s="296" customFormat="1" ht="12">
      <c r="A190" s="394"/>
      <c r="B190" s="395"/>
      <c r="C190" s="395"/>
      <c r="D190" s="395"/>
      <c r="E190" s="562" t="s">
        <v>148</v>
      </c>
      <c r="F190" s="562"/>
      <c r="G190" s="396">
        <v>18.79</v>
      </c>
    </row>
    <row r="191" spans="1:7" s="296" customFormat="1" ht="12">
      <c r="A191" s="560" t="s">
        <v>134</v>
      </c>
      <c r="B191" s="561"/>
      <c r="C191" s="158" t="s">
        <v>135</v>
      </c>
      <c r="D191" s="158" t="s">
        <v>100</v>
      </c>
      <c r="E191" s="158" t="s">
        <v>136</v>
      </c>
      <c r="F191" s="158" t="s">
        <v>137</v>
      </c>
      <c r="G191" s="391" t="s">
        <v>31</v>
      </c>
    </row>
    <row r="192" spans="1:7" s="296" customFormat="1" ht="12">
      <c r="A192" s="392" t="s">
        <v>164</v>
      </c>
      <c r="B192" s="160" t="s">
        <v>115</v>
      </c>
      <c r="C192" s="159" t="s">
        <v>64</v>
      </c>
      <c r="D192" s="159" t="s">
        <v>51</v>
      </c>
      <c r="E192" s="161">
        <v>0.114</v>
      </c>
      <c r="F192" s="162">
        <v>25.2</v>
      </c>
      <c r="G192" s="393">
        <v>2.87</v>
      </c>
    </row>
    <row r="193" spans="1:7" s="296" customFormat="1" ht="12">
      <c r="A193" s="392" t="s">
        <v>165</v>
      </c>
      <c r="B193" s="160" t="s">
        <v>114</v>
      </c>
      <c r="C193" s="159" t="s">
        <v>64</v>
      </c>
      <c r="D193" s="159" t="s">
        <v>51</v>
      </c>
      <c r="E193" s="161">
        <v>0.114</v>
      </c>
      <c r="F193" s="162">
        <v>30.11</v>
      </c>
      <c r="G193" s="393">
        <v>3.43</v>
      </c>
    </row>
    <row r="194" spans="1:7" s="296" customFormat="1" ht="12">
      <c r="A194" s="394"/>
      <c r="B194" s="395"/>
      <c r="C194" s="395"/>
      <c r="D194" s="395"/>
      <c r="E194" s="562" t="s">
        <v>140</v>
      </c>
      <c r="F194" s="562"/>
      <c r="G194" s="396">
        <v>6.3</v>
      </c>
    </row>
    <row r="195" spans="1:7" s="296" customFormat="1" ht="12">
      <c r="A195" s="394"/>
      <c r="B195" s="395"/>
      <c r="C195" s="395"/>
      <c r="D195" s="395"/>
      <c r="E195" s="563" t="s">
        <v>344</v>
      </c>
      <c r="F195" s="563"/>
      <c r="G195" s="397">
        <v>25.09</v>
      </c>
    </row>
    <row r="196" spans="1:7" s="296" customFormat="1" ht="12">
      <c r="A196" s="394"/>
      <c r="B196" s="395"/>
      <c r="C196" s="395"/>
      <c r="D196" s="395"/>
      <c r="E196" s="564"/>
      <c r="F196" s="564"/>
      <c r="G196" s="565"/>
    </row>
    <row r="197" spans="1:7" s="296" customFormat="1" ht="12">
      <c r="A197" s="566" t="s">
        <v>910</v>
      </c>
      <c r="B197" s="567"/>
      <c r="C197" s="567"/>
      <c r="D197" s="567"/>
      <c r="E197" s="567"/>
      <c r="F197" s="567"/>
      <c r="G197" s="568"/>
    </row>
    <row r="198" spans="1:7" s="296" customFormat="1" ht="12">
      <c r="A198" s="560" t="s">
        <v>54</v>
      </c>
      <c r="B198" s="561"/>
      <c r="C198" s="158" t="s">
        <v>135</v>
      </c>
      <c r="D198" s="158" t="s">
        <v>100</v>
      </c>
      <c r="E198" s="158" t="s">
        <v>136</v>
      </c>
      <c r="F198" s="158" t="s">
        <v>137</v>
      </c>
      <c r="G198" s="391" t="s">
        <v>31</v>
      </c>
    </row>
    <row r="199" spans="1:7" s="296" customFormat="1" ht="24">
      <c r="A199" s="392" t="s">
        <v>365</v>
      </c>
      <c r="B199" s="160" t="s">
        <v>366</v>
      </c>
      <c r="C199" s="159" t="s">
        <v>64</v>
      </c>
      <c r="D199" s="159" t="s">
        <v>48</v>
      </c>
      <c r="E199" s="161">
        <v>1</v>
      </c>
      <c r="F199" s="162">
        <v>7.96</v>
      </c>
      <c r="G199" s="393">
        <v>7.96</v>
      </c>
    </row>
    <row r="200" spans="1:7" s="296" customFormat="1" ht="24">
      <c r="A200" s="392" t="s">
        <v>369</v>
      </c>
      <c r="B200" s="160" t="s">
        <v>370</v>
      </c>
      <c r="C200" s="159" t="s">
        <v>64</v>
      </c>
      <c r="D200" s="159" t="s">
        <v>48</v>
      </c>
      <c r="E200" s="161">
        <v>1</v>
      </c>
      <c r="F200" s="162">
        <v>1.23</v>
      </c>
      <c r="G200" s="393">
        <v>1.23</v>
      </c>
    </row>
    <row r="201" spans="1:7" s="296" customFormat="1" ht="12">
      <c r="A201" s="394"/>
      <c r="B201" s="395"/>
      <c r="C201" s="395"/>
      <c r="D201" s="395"/>
      <c r="E201" s="562" t="s">
        <v>148</v>
      </c>
      <c r="F201" s="562"/>
      <c r="G201" s="396">
        <v>9.19</v>
      </c>
    </row>
    <row r="202" spans="1:7" s="296" customFormat="1" ht="12">
      <c r="A202" s="560" t="s">
        <v>134</v>
      </c>
      <c r="B202" s="561"/>
      <c r="C202" s="158" t="s">
        <v>135</v>
      </c>
      <c r="D202" s="158" t="s">
        <v>100</v>
      </c>
      <c r="E202" s="158" t="s">
        <v>136</v>
      </c>
      <c r="F202" s="158" t="s">
        <v>137</v>
      </c>
      <c r="G202" s="391" t="s">
        <v>31</v>
      </c>
    </row>
    <row r="203" spans="1:7" s="296" customFormat="1" ht="12">
      <c r="A203" s="392" t="s">
        <v>164</v>
      </c>
      <c r="B203" s="160" t="s">
        <v>115</v>
      </c>
      <c r="C203" s="159" t="s">
        <v>64</v>
      </c>
      <c r="D203" s="159" t="s">
        <v>51</v>
      </c>
      <c r="E203" s="161">
        <v>3.5428000000000001E-2</v>
      </c>
      <c r="F203" s="162">
        <v>25.2</v>
      </c>
      <c r="G203" s="393">
        <v>0.89</v>
      </c>
    </row>
    <row r="204" spans="1:7" s="296" customFormat="1" ht="12">
      <c r="A204" s="392" t="s">
        <v>165</v>
      </c>
      <c r="B204" s="160" t="s">
        <v>114</v>
      </c>
      <c r="C204" s="159" t="s">
        <v>64</v>
      </c>
      <c r="D204" s="159" t="s">
        <v>51</v>
      </c>
      <c r="E204" s="161">
        <v>3.5428000000000001E-2</v>
      </c>
      <c r="F204" s="162">
        <v>30.11</v>
      </c>
      <c r="G204" s="393">
        <v>1.06</v>
      </c>
    </row>
    <row r="205" spans="1:7" s="296" customFormat="1" ht="12">
      <c r="A205" s="394"/>
      <c r="B205" s="395"/>
      <c r="C205" s="395"/>
      <c r="D205" s="395"/>
      <c r="E205" s="562" t="s">
        <v>140</v>
      </c>
      <c r="F205" s="562"/>
      <c r="G205" s="396">
        <v>1.95</v>
      </c>
    </row>
    <row r="206" spans="1:7" s="296" customFormat="1" ht="12">
      <c r="A206" s="394"/>
      <c r="B206" s="395"/>
      <c r="C206" s="395"/>
      <c r="D206" s="395"/>
      <c r="E206" s="563" t="s">
        <v>344</v>
      </c>
      <c r="F206" s="563"/>
      <c r="G206" s="397">
        <v>11.14</v>
      </c>
    </row>
    <row r="207" spans="1:7" s="296" customFormat="1" ht="12">
      <c r="A207" s="394"/>
      <c r="B207" s="395"/>
      <c r="C207" s="395"/>
      <c r="D207" s="395"/>
      <c r="E207" s="564"/>
      <c r="F207" s="564"/>
      <c r="G207" s="565"/>
    </row>
    <row r="208" spans="1:7" s="296" customFormat="1" ht="12">
      <c r="A208" s="566" t="s">
        <v>911</v>
      </c>
      <c r="B208" s="567"/>
      <c r="C208" s="567"/>
      <c r="D208" s="567"/>
      <c r="E208" s="567"/>
      <c r="F208" s="567"/>
      <c r="G208" s="568"/>
    </row>
    <row r="209" spans="1:7" s="296" customFormat="1" ht="12">
      <c r="A209" s="560" t="s">
        <v>54</v>
      </c>
      <c r="B209" s="561"/>
      <c r="C209" s="158" t="s">
        <v>135</v>
      </c>
      <c r="D209" s="158" t="s">
        <v>100</v>
      </c>
      <c r="E209" s="158" t="s">
        <v>136</v>
      </c>
      <c r="F209" s="158" t="s">
        <v>137</v>
      </c>
      <c r="G209" s="391" t="s">
        <v>31</v>
      </c>
    </row>
    <row r="210" spans="1:7" s="296" customFormat="1" ht="24">
      <c r="A210" s="392" t="s">
        <v>365</v>
      </c>
      <c r="B210" s="160" t="s">
        <v>366</v>
      </c>
      <c r="C210" s="159" t="s">
        <v>64</v>
      </c>
      <c r="D210" s="159" t="s">
        <v>48</v>
      </c>
      <c r="E210" s="161">
        <v>1</v>
      </c>
      <c r="F210" s="162">
        <v>7.96</v>
      </c>
      <c r="G210" s="393">
        <v>7.96</v>
      </c>
    </row>
    <row r="211" spans="1:7" s="296" customFormat="1" ht="24">
      <c r="A211" s="392" t="s">
        <v>369</v>
      </c>
      <c r="B211" s="160" t="s">
        <v>370</v>
      </c>
      <c r="C211" s="159" t="s">
        <v>64</v>
      </c>
      <c r="D211" s="159" t="s">
        <v>48</v>
      </c>
      <c r="E211" s="161">
        <v>1</v>
      </c>
      <c r="F211" s="162">
        <v>1.23</v>
      </c>
      <c r="G211" s="393">
        <v>1.23</v>
      </c>
    </row>
    <row r="212" spans="1:7" s="296" customFormat="1" ht="12">
      <c r="A212" s="394"/>
      <c r="B212" s="395"/>
      <c r="C212" s="395"/>
      <c r="D212" s="395"/>
      <c r="E212" s="562" t="s">
        <v>148</v>
      </c>
      <c r="F212" s="562"/>
      <c r="G212" s="396">
        <v>9.19</v>
      </c>
    </row>
    <row r="213" spans="1:7" s="296" customFormat="1" ht="12">
      <c r="A213" s="560" t="s">
        <v>134</v>
      </c>
      <c r="B213" s="561"/>
      <c r="C213" s="158" t="s">
        <v>135</v>
      </c>
      <c r="D213" s="158" t="s">
        <v>100</v>
      </c>
      <c r="E213" s="158" t="s">
        <v>136</v>
      </c>
      <c r="F213" s="158" t="s">
        <v>137</v>
      </c>
      <c r="G213" s="391" t="s">
        <v>31</v>
      </c>
    </row>
    <row r="214" spans="1:7" s="296" customFormat="1" ht="12">
      <c r="A214" s="392" t="s">
        <v>164</v>
      </c>
      <c r="B214" s="160" t="s">
        <v>115</v>
      </c>
      <c r="C214" s="159" t="s">
        <v>64</v>
      </c>
      <c r="D214" s="159" t="s">
        <v>51</v>
      </c>
      <c r="E214" s="161">
        <v>3.5428000000000001E-2</v>
      </c>
      <c r="F214" s="162">
        <v>25.2</v>
      </c>
      <c r="G214" s="393">
        <v>0.89</v>
      </c>
    </row>
    <row r="215" spans="1:7" s="296" customFormat="1" ht="12">
      <c r="A215" s="392" t="s">
        <v>165</v>
      </c>
      <c r="B215" s="160" t="s">
        <v>114</v>
      </c>
      <c r="C215" s="159" t="s">
        <v>64</v>
      </c>
      <c r="D215" s="159" t="s">
        <v>51</v>
      </c>
      <c r="E215" s="161">
        <v>3.5428000000000001E-2</v>
      </c>
      <c r="F215" s="162">
        <v>30.11</v>
      </c>
      <c r="G215" s="393">
        <v>1.06</v>
      </c>
    </row>
    <row r="216" spans="1:7" s="296" customFormat="1" ht="12">
      <c r="A216" s="394"/>
      <c r="B216" s="395"/>
      <c r="C216" s="395"/>
      <c r="D216" s="395"/>
      <c r="E216" s="562" t="s">
        <v>140</v>
      </c>
      <c r="F216" s="562"/>
      <c r="G216" s="396">
        <v>1.95</v>
      </c>
    </row>
    <row r="217" spans="1:7" s="296" customFormat="1" ht="12">
      <c r="A217" s="394"/>
      <c r="B217" s="395"/>
      <c r="C217" s="395"/>
      <c r="D217" s="395"/>
      <c r="E217" s="563" t="s">
        <v>344</v>
      </c>
      <c r="F217" s="563"/>
      <c r="G217" s="397">
        <v>11.14</v>
      </c>
    </row>
    <row r="218" spans="1:7" s="296" customFormat="1" ht="12">
      <c r="A218" s="394"/>
      <c r="B218" s="395"/>
      <c r="C218" s="395"/>
      <c r="D218" s="395"/>
      <c r="E218" s="564"/>
      <c r="F218" s="564"/>
      <c r="G218" s="565"/>
    </row>
    <row r="219" spans="1:7" s="296" customFormat="1" ht="12">
      <c r="A219" s="566" t="s">
        <v>912</v>
      </c>
      <c r="B219" s="567"/>
      <c r="C219" s="567"/>
      <c r="D219" s="567"/>
      <c r="E219" s="567"/>
      <c r="F219" s="567"/>
      <c r="G219" s="568"/>
    </row>
    <row r="220" spans="1:7" s="296" customFormat="1" ht="12">
      <c r="A220" s="560" t="s">
        <v>54</v>
      </c>
      <c r="B220" s="561"/>
      <c r="C220" s="158" t="s">
        <v>135</v>
      </c>
      <c r="D220" s="158" t="s">
        <v>100</v>
      </c>
      <c r="E220" s="158" t="s">
        <v>136</v>
      </c>
      <c r="F220" s="158" t="s">
        <v>137</v>
      </c>
      <c r="G220" s="391" t="s">
        <v>31</v>
      </c>
    </row>
    <row r="221" spans="1:7" s="296" customFormat="1" ht="24">
      <c r="A221" s="392" t="s">
        <v>365</v>
      </c>
      <c r="B221" s="160" t="s">
        <v>366</v>
      </c>
      <c r="C221" s="159" t="s">
        <v>64</v>
      </c>
      <c r="D221" s="159" t="s">
        <v>48</v>
      </c>
      <c r="E221" s="161">
        <v>1</v>
      </c>
      <c r="F221" s="162">
        <v>7.96</v>
      </c>
      <c r="G221" s="393">
        <v>7.96</v>
      </c>
    </row>
    <row r="222" spans="1:7" s="296" customFormat="1" ht="24">
      <c r="A222" s="392" t="s">
        <v>367</v>
      </c>
      <c r="B222" s="160" t="s">
        <v>368</v>
      </c>
      <c r="C222" s="159" t="s">
        <v>64</v>
      </c>
      <c r="D222" s="159" t="s">
        <v>48</v>
      </c>
      <c r="E222" s="161">
        <v>1</v>
      </c>
      <c r="F222" s="162">
        <v>1.59</v>
      </c>
      <c r="G222" s="393">
        <v>1.59</v>
      </c>
    </row>
    <row r="223" spans="1:7" s="296" customFormat="1" ht="12">
      <c r="A223" s="394"/>
      <c r="B223" s="395"/>
      <c r="C223" s="395"/>
      <c r="D223" s="395"/>
      <c r="E223" s="562" t="s">
        <v>148</v>
      </c>
      <c r="F223" s="562"/>
      <c r="G223" s="396">
        <v>9.5500000000000007</v>
      </c>
    </row>
    <row r="224" spans="1:7" s="296" customFormat="1" ht="12">
      <c r="A224" s="560" t="s">
        <v>134</v>
      </c>
      <c r="B224" s="561"/>
      <c r="C224" s="158" t="s">
        <v>135</v>
      </c>
      <c r="D224" s="158" t="s">
        <v>100</v>
      </c>
      <c r="E224" s="158" t="s">
        <v>136</v>
      </c>
      <c r="F224" s="158" t="s">
        <v>137</v>
      </c>
      <c r="G224" s="391" t="s">
        <v>31</v>
      </c>
    </row>
    <row r="225" spans="1:7" s="296" customFormat="1" ht="12">
      <c r="A225" s="392" t="s">
        <v>164</v>
      </c>
      <c r="B225" s="160" t="s">
        <v>115</v>
      </c>
      <c r="C225" s="159" t="s">
        <v>64</v>
      </c>
      <c r="D225" s="159" t="s">
        <v>51</v>
      </c>
      <c r="E225" s="161">
        <v>4.6843000000000003E-2</v>
      </c>
      <c r="F225" s="162">
        <v>25.2</v>
      </c>
      <c r="G225" s="393">
        <v>1.18</v>
      </c>
    </row>
    <row r="226" spans="1:7" s="296" customFormat="1" ht="12">
      <c r="A226" s="392" t="s">
        <v>165</v>
      </c>
      <c r="B226" s="160" t="s">
        <v>114</v>
      </c>
      <c r="C226" s="159" t="s">
        <v>64</v>
      </c>
      <c r="D226" s="159" t="s">
        <v>51</v>
      </c>
      <c r="E226" s="161">
        <v>4.6843000000000003E-2</v>
      </c>
      <c r="F226" s="162">
        <v>30.11</v>
      </c>
      <c r="G226" s="393">
        <v>1.41</v>
      </c>
    </row>
    <row r="227" spans="1:7" s="296" customFormat="1" ht="12">
      <c r="A227" s="394"/>
      <c r="B227" s="395"/>
      <c r="C227" s="395"/>
      <c r="D227" s="395"/>
      <c r="E227" s="562" t="s">
        <v>140</v>
      </c>
      <c r="F227" s="562"/>
      <c r="G227" s="396">
        <v>2.59</v>
      </c>
    </row>
    <row r="228" spans="1:7" s="296" customFormat="1" ht="12">
      <c r="A228" s="394"/>
      <c r="B228" s="395"/>
      <c r="C228" s="395"/>
      <c r="D228" s="395"/>
      <c r="E228" s="563" t="s">
        <v>344</v>
      </c>
      <c r="F228" s="563"/>
      <c r="G228" s="397">
        <v>12.14</v>
      </c>
    </row>
    <row r="229" spans="1:7" s="296" customFormat="1" ht="12">
      <c r="A229" s="394"/>
      <c r="B229" s="395"/>
      <c r="C229" s="395"/>
      <c r="D229" s="395"/>
      <c r="E229" s="564"/>
      <c r="F229" s="564"/>
      <c r="G229" s="565"/>
    </row>
    <row r="230" spans="1:7" s="296" customFormat="1" ht="12">
      <c r="A230" s="566" t="s">
        <v>913</v>
      </c>
      <c r="B230" s="567"/>
      <c r="C230" s="567"/>
      <c r="D230" s="567"/>
      <c r="E230" s="567"/>
      <c r="F230" s="567"/>
      <c r="G230" s="568"/>
    </row>
    <row r="231" spans="1:7" s="296" customFormat="1" ht="12">
      <c r="A231" s="560" t="s">
        <v>54</v>
      </c>
      <c r="B231" s="561"/>
      <c r="C231" s="158" t="s">
        <v>135</v>
      </c>
      <c r="D231" s="158" t="s">
        <v>100</v>
      </c>
      <c r="E231" s="158" t="s">
        <v>136</v>
      </c>
      <c r="F231" s="158" t="s">
        <v>137</v>
      </c>
      <c r="G231" s="391" t="s">
        <v>31</v>
      </c>
    </row>
    <row r="232" spans="1:7" s="296" customFormat="1" ht="12">
      <c r="A232" s="392" t="s">
        <v>914</v>
      </c>
      <c r="B232" s="160" t="s">
        <v>915</v>
      </c>
      <c r="C232" s="159" t="s">
        <v>64</v>
      </c>
      <c r="D232" s="159" t="s">
        <v>48</v>
      </c>
      <c r="E232" s="161">
        <v>1</v>
      </c>
      <c r="F232" s="162">
        <v>66.77</v>
      </c>
      <c r="G232" s="393">
        <v>66.77</v>
      </c>
    </row>
    <row r="233" spans="1:7" s="296" customFormat="1" ht="24">
      <c r="A233" s="392" t="s">
        <v>916</v>
      </c>
      <c r="B233" s="160" t="s">
        <v>917</v>
      </c>
      <c r="C233" s="159" t="s">
        <v>64</v>
      </c>
      <c r="D233" s="159" t="s">
        <v>48</v>
      </c>
      <c r="E233" s="161">
        <v>3</v>
      </c>
      <c r="F233" s="162">
        <v>2.44</v>
      </c>
      <c r="G233" s="393">
        <v>7.32</v>
      </c>
    </row>
    <row r="234" spans="1:7" s="296" customFormat="1" ht="12">
      <c r="A234" s="394"/>
      <c r="B234" s="395"/>
      <c r="C234" s="395"/>
      <c r="D234" s="395"/>
      <c r="E234" s="562" t="s">
        <v>148</v>
      </c>
      <c r="F234" s="562"/>
      <c r="G234" s="396">
        <v>74.09</v>
      </c>
    </row>
    <row r="235" spans="1:7" s="296" customFormat="1" ht="12">
      <c r="A235" s="560" t="s">
        <v>134</v>
      </c>
      <c r="B235" s="561"/>
      <c r="C235" s="158" t="s">
        <v>135</v>
      </c>
      <c r="D235" s="158" t="s">
        <v>100</v>
      </c>
      <c r="E235" s="158" t="s">
        <v>136</v>
      </c>
      <c r="F235" s="158" t="s">
        <v>137</v>
      </c>
      <c r="G235" s="391" t="s">
        <v>31</v>
      </c>
    </row>
    <row r="236" spans="1:7" s="296" customFormat="1" ht="12">
      <c r="A236" s="392" t="s">
        <v>164</v>
      </c>
      <c r="B236" s="160" t="s">
        <v>115</v>
      </c>
      <c r="C236" s="159" t="s">
        <v>64</v>
      </c>
      <c r="D236" s="159" t="s">
        <v>51</v>
      </c>
      <c r="E236" s="161">
        <v>0.52974500000000002</v>
      </c>
      <c r="F236" s="162">
        <v>25.2</v>
      </c>
      <c r="G236" s="393">
        <v>13.34</v>
      </c>
    </row>
    <row r="237" spans="1:7" s="296" customFormat="1" ht="12">
      <c r="A237" s="392" t="s">
        <v>165</v>
      </c>
      <c r="B237" s="160" t="s">
        <v>114</v>
      </c>
      <c r="C237" s="159" t="s">
        <v>64</v>
      </c>
      <c r="D237" s="159" t="s">
        <v>51</v>
      </c>
      <c r="E237" s="161">
        <v>0.52974500000000002</v>
      </c>
      <c r="F237" s="162">
        <v>30.11</v>
      </c>
      <c r="G237" s="393">
        <v>15.95</v>
      </c>
    </row>
    <row r="238" spans="1:7" s="296" customFormat="1" ht="12">
      <c r="A238" s="394"/>
      <c r="B238" s="395"/>
      <c r="C238" s="395"/>
      <c r="D238" s="395"/>
      <c r="E238" s="562" t="s">
        <v>140</v>
      </c>
      <c r="F238" s="562"/>
      <c r="G238" s="396">
        <v>29.29</v>
      </c>
    </row>
    <row r="239" spans="1:7" s="296" customFormat="1" ht="12">
      <c r="A239" s="394"/>
      <c r="B239" s="395"/>
      <c r="C239" s="395"/>
      <c r="D239" s="395"/>
      <c r="E239" s="563" t="s">
        <v>344</v>
      </c>
      <c r="F239" s="563"/>
      <c r="G239" s="397">
        <v>103.38</v>
      </c>
    </row>
    <row r="240" spans="1:7" s="296" customFormat="1" ht="12">
      <c r="A240" s="394"/>
      <c r="B240" s="395"/>
      <c r="C240" s="395"/>
      <c r="D240" s="395"/>
      <c r="E240" s="564"/>
      <c r="F240" s="564"/>
      <c r="G240" s="565"/>
    </row>
    <row r="241" spans="1:7" s="296" customFormat="1" ht="12">
      <c r="A241" s="566" t="s">
        <v>918</v>
      </c>
      <c r="B241" s="567"/>
      <c r="C241" s="567"/>
      <c r="D241" s="567"/>
      <c r="E241" s="567"/>
      <c r="F241" s="567"/>
      <c r="G241" s="568"/>
    </row>
    <row r="242" spans="1:7" s="296" customFormat="1" ht="12">
      <c r="A242" s="560" t="s">
        <v>54</v>
      </c>
      <c r="B242" s="561"/>
      <c r="C242" s="158" t="s">
        <v>135</v>
      </c>
      <c r="D242" s="158" t="s">
        <v>100</v>
      </c>
      <c r="E242" s="158" t="s">
        <v>136</v>
      </c>
      <c r="F242" s="158" t="s">
        <v>137</v>
      </c>
      <c r="G242" s="391" t="s">
        <v>31</v>
      </c>
    </row>
    <row r="243" spans="1:7" s="296" customFormat="1" ht="24">
      <c r="A243" s="392" t="s">
        <v>919</v>
      </c>
      <c r="B243" s="160" t="s">
        <v>920</v>
      </c>
      <c r="C243" s="159" t="s">
        <v>64</v>
      </c>
      <c r="D243" s="159" t="s">
        <v>48</v>
      </c>
      <c r="E243" s="161">
        <v>1</v>
      </c>
      <c r="F243" s="162">
        <v>55.9</v>
      </c>
      <c r="G243" s="393">
        <v>55.9</v>
      </c>
    </row>
    <row r="244" spans="1:7" s="296" customFormat="1" ht="24">
      <c r="A244" s="392" t="s">
        <v>916</v>
      </c>
      <c r="B244" s="160" t="s">
        <v>917</v>
      </c>
      <c r="C244" s="159" t="s">
        <v>64</v>
      </c>
      <c r="D244" s="159" t="s">
        <v>48</v>
      </c>
      <c r="E244" s="161">
        <v>3</v>
      </c>
      <c r="F244" s="162">
        <v>2.44</v>
      </c>
      <c r="G244" s="393">
        <v>7.32</v>
      </c>
    </row>
    <row r="245" spans="1:7" s="296" customFormat="1" ht="12">
      <c r="A245" s="394"/>
      <c r="B245" s="395"/>
      <c r="C245" s="395"/>
      <c r="D245" s="395"/>
      <c r="E245" s="562" t="s">
        <v>148</v>
      </c>
      <c r="F245" s="562"/>
      <c r="G245" s="396">
        <v>63.22</v>
      </c>
    </row>
    <row r="246" spans="1:7" s="296" customFormat="1" ht="12">
      <c r="A246" s="560" t="s">
        <v>134</v>
      </c>
      <c r="B246" s="561"/>
      <c r="C246" s="158" t="s">
        <v>135</v>
      </c>
      <c r="D246" s="158" t="s">
        <v>100</v>
      </c>
      <c r="E246" s="158" t="s">
        <v>136</v>
      </c>
      <c r="F246" s="158" t="s">
        <v>137</v>
      </c>
      <c r="G246" s="391" t="s">
        <v>31</v>
      </c>
    </row>
    <row r="247" spans="1:7" s="296" customFormat="1" ht="12">
      <c r="A247" s="392" t="s">
        <v>164</v>
      </c>
      <c r="B247" s="160" t="s">
        <v>115</v>
      </c>
      <c r="C247" s="159" t="s">
        <v>64</v>
      </c>
      <c r="D247" s="159" t="s">
        <v>51</v>
      </c>
      <c r="E247" s="161">
        <v>0.52974500000000002</v>
      </c>
      <c r="F247" s="162">
        <v>25.2</v>
      </c>
      <c r="G247" s="393">
        <v>13.34</v>
      </c>
    </row>
    <row r="248" spans="1:7" s="296" customFormat="1" ht="12">
      <c r="A248" s="392" t="s">
        <v>165</v>
      </c>
      <c r="B248" s="160" t="s">
        <v>114</v>
      </c>
      <c r="C248" s="159" t="s">
        <v>64</v>
      </c>
      <c r="D248" s="159" t="s">
        <v>51</v>
      </c>
      <c r="E248" s="161">
        <v>0.52974500000000002</v>
      </c>
      <c r="F248" s="162">
        <v>30.11</v>
      </c>
      <c r="G248" s="393">
        <v>15.95</v>
      </c>
    </row>
    <row r="249" spans="1:7" s="296" customFormat="1" ht="12">
      <c r="A249" s="394"/>
      <c r="B249" s="395"/>
      <c r="C249" s="395"/>
      <c r="D249" s="395"/>
      <c r="E249" s="562" t="s">
        <v>140</v>
      </c>
      <c r="F249" s="562"/>
      <c r="G249" s="396">
        <v>29.29</v>
      </c>
    </row>
    <row r="250" spans="1:7" s="296" customFormat="1" ht="12">
      <c r="A250" s="394"/>
      <c r="B250" s="395"/>
      <c r="C250" s="395"/>
      <c r="D250" s="395"/>
      <c r="E250" s="563" t="s">
        <v>344</v>
      </c>
      <c r="F250" s="563"/>
      <c r="G250" s="397">
        <v>92.51</v>
      </c>
    </row>
    <row r="251" spans="1:7" s="296" customFormat="1" ht="12">
      <c r="A251" s="394"/>
      <c r="B251" s="395"/>
      <c r="C251" s="395"/>
      <c r="D251" s="395"/>
      <c r="E251" s="564"/>
      <c r="F251" s="564"/>
      <c r="G251" s="565"/>
    </row>
    <row r="252" spans="1:7" s="296" customFormat="1" ht="12">
      <c r="A252" s="566" t="s">
        <v>921</v>
      </c>
      <c r="B252" s="567"/>
      <c r="C252" s="567"/>
      <c r="D252" s="567"/>
      <c r="E252" s="567"/>
      <c r="F252" s="567"/>
      <c r="G252" s="568"/>
    </row>
    <row r="253" spans="1:7" s="296" customFormat="1" ht="12">
      <c r="A253" s="560" t="s">
        <v>54</v>
      </c>
      <c r="B253" s="561"/>
      <c r="C253" s="158" t="s">
        <v>135</v>
      </c>
      <c r="D253" s="158" t="s">
        <v>100</v>
      </c>
      <c r="E253" s="158" t="s">
        <v>136</v>
      </c>
      <c r="F253" s="158" t="s">
        <v>137</v>
      </c>
      <c r="G253" s="391" t="s">
        <v>31</v>
      </c>
    </row>
    <row r="254" spans="1:7" s="296" customFormat="1" ht="24">
      <c r="A254" s="392" t="s">
        <v>922</v>
      </c>
      <c r="B254" s="160" t="s">
        <v>923</v>
      </c>
      <c r="C254" s="159" t="s">
        <v>64</v>
      </c>
      <c r="D254" s="159" t="s">
        <v>48</v>
      </c>
      <c r="E254" s="161">
        <v>1</v>
      </c>
      <c r="F254" s="162">
        <v>122.57</v>
      </c>
      <c r="G254" s="393">
        <v>122.57</v>
      </c>
    </row>
    <row r="255" spans="1:7" s="296" customFormat="1" ht="24">
      <c r="A255" s="392" t="s">
        <v>367</v>
      </c>
      <c r="B255" s="160" t="s">
        <v>368</v>
      </c>
      <c r="C255" s="159" t="s">
        <v>64</v>
      </c>
      <c r="D255" s="159" t="s">
        <v>48</v>
      </c>
      <c r="E255" s="161">
        <v>2</v>
      </c>
      <c r="F255" s="162">
        <v>1.59</v>
      </c>
      <c r="G255" s="393">
        <v>3.18</v>
      </c>
    </row>
    <row r="256" spans="1:7" s="296" customFormat="1" ht="12">
      <c r="A256" s="394"/>
      <c r="B256" s="395"/>
      <c r="C256" s="395"/>
      <c r="D256" s="395"/>
      <c r="E256" s="562" t="s">
        <v>148</v>
      </c>
      <c r="F256" s="562"/>
      <c r="G256" s="396">
        <v>125.75</v>
      </c>
    </row>
    <row r="257" spans="1:7" s="296" customFormat="1" ht="12">
      <c r="A257" s="560" t="s">
        <v>134</v>
      </c>
      <c r="B257" s="561"/>
      <c r="C257" s="158" t="s">
        <v>135</v>
      </c>
      <c r="D257" s="158" t="s">
        <v>100</v>
      </c>
      <c r="E257" s="158" t="s">
        <v>136</v>
      </c>
      <c r="F257" s="158" t="s">
        <v>137</v>
      </c>
      <c r="G257" s="391" t="s">
        <v>31</v>
      </c>
    </row>
    <row r="258" spans="1:7" s="296" customFormat="1" ht="12">
      <c r="A258" s="392" t="s">
        <v>164</v>
      </c>
      <c r="B258" s="160" t="s">
        <v>115</v>
      </c>
      <c r="C258" s="159" t="s">
        <v>64</v>
      </c>
      <c r="D258" s="159" t="s">
        <v>51</v>
      </c>
      <c r="E258" s="161">
        <v>0.12792799999999999</v>
      </c>
      <c r="F258" s="162">
        <v>25.2</v>
      </c>
      <c r="G258" s="393">
        <v>3.22</v>
      </c>
    </row>
    <row r="259" spans="1:7" s="296" customFormat="1" ht="12">
      <c r="A259" s="392" t="s">
        <v>165</v>
      </c>
      <c r="B259" s="160" t="s">
        <v>114</v>
      </c>
      <c r="C259" s="159" t="s">
        <v>64</v>
      </c>
      <c r="D259" s="159" t="s">
        <v>51</v>
      </c>
      <c r="E259" s="161">
        <v>0.12792799999999999</v>
      </c>
      <c r="F259" s="162">
        <v>30.11</v>
      </c>
      <c r="G259" s="393">
        <v>3.85</v>
      </c>
    </row>
    <row r="260" spans="1:7" s="296" customFormat="1" ht="12">
      <c r="A260" s="394"/>
      <c r="B260" s="395"/>
      <c r="C260" s="395"/>
      <c r="D260" s="395"/>
      <c r="E260" s="562" t="s">
        <v>140</v>
      </c>
      <c r="F260" s="562"/>
      <c r="G260" s="396">
        <v>7.07</v>
      </c>
    </row>
    <row r="261" spans="1:7" s="296" customFormat="1" ht="12">
      <c r="A261" s="394"/>
      <c r="B261" s="395"/>
      <c r="C261" s="395"/>
      <c r="D261" s="395"/>
      <c r="E261" s="563" t="s">
        <v>344</v>
      </c>
      <c r="F261" s="563"/>
      <c r="G261" s="397">
        <v>132.82</v>
      </c>
    </row>
    <row r="262" spans="1:7" s="296" customFormat="1" ht="12">
      <c r="A262" s="394"/>
      <c r="B262" s="395"/>
      <c r="C262" s="395"/>
      <c r="D262" s="395"/>
      <c r="E262" s="564"/>
      <c r="F262" s="564"/>
      <c r="G262" s="565"/>
    </row>
    <row r="263" spans="1:7" s="296" customFormat="1" ht="12">
      <c r="A263" s="566" t="s">
        <v>924</v>
      </c>
      <c r="B263" s="567"/>
      <c r="C263" s="567"/>
      <c r="D263" s="567"/>
      <c r="E263" s="567"/>
      <c r="F263" s="567"/>
      <c r="G263" s="568"/>
    </row>
    <row r="264" spans="1:7" s="296" customFormat="1" ht="12">
      <c r="A264" s="560" t="s">
        <v>54</v>
      </c>
      <c r="B264" s="561"/>
      <c r="C264" s="158" t="s">
        <v>135</v>
      </c>
      <c r="D264" s="158" t="s">
        <v>100</v>
      </c>
      <c r="E264" s="158" t="s">
        <v>136</v>
      </c>
      <c r="F264" s="158" t="s">
        <v>137</v>
      </c>
      <c r="G264" s="391" t="s">
        <v>31</v>
      </c>
    </row>
    <row r="265" spans="1:7" s="296" customFormat="1" ht="24">
      <c r="A265" s="392" t="s">
        <v>925</v>
      </c>
      <c r="B265" s="160" t="s">
        <v>926</v>
      </c>
      <c r="C265" s="159" t="s">
        <v>64</v>
      </c>
      <c r="D265" s="159" t="s">
        <v>48</v>
      </c>
      <c r="E265" s="161">
        <v>1</v>
      </c>
      <c r="F265" s="162">
        <v>91.64</v>
      </c>
      <c r="G265" s="393">
        <v>91.64</v>
      </c>
    </row>
    <row r="266" spans="1:7" s="296" customFormat="1" ht="24">
      <c r="A266" s="392" t="s">
        <v>927</v>
      </c>
      <c r="B266" s="160" t="s">
        <v>928</v>
      </c>
      <c r="C266" s="159" t="s">
        <v>64</v>
      </c>
      <c r="D266" s="159" t="s">
        <v>48</v>
      </c>
      <c r="E266" s="161">
        <v>1</v>
      </c>
      <c r="F266" s="162">
        <v>2.06</v>
      </c>
      <c r="G266" s="393">
        <v>2.06</v>
      </c>
    </row>
    <row r="267" spans="1:7" s="296" customFormat="1" ht="12">
      <c r="A267" s="394"/>
      <c r="B267" s="395"/>
      <c r="C267" s="395"/>
      <c r="D267" s="395"/>
      <c r="E267" s="562" t="s">
        <v>148</v>
      </c>
      <c r="F267" s="562"/>
      <c r="G267" s="396">
        <v>93.7</v>
      </c>
    </row>
    <row r="268" spans="1:7" s="296" customFormat="1" ht="12">
      <c r="A268" s="560" t="s">
        <v>134</v>
      </c>
      <c r="B268" s="561"/>
      <c r="C268" s="158" t="s">
        <v>135</v>
      </c>
      <c r="D268" s="158" t="s">
        <v>100</v>
      </c>
      <c r="E268" s="158" t="s">
        <v>136</v>
      </c>
      <c r="F268" s="158" t="s">
        <v>137</v>
      </c>
      <c r="G268" s="391" t="s">
        <v>31</v>
      </c>
    </row>
    <row r="269" spans="1:7" s="296" customFormat="1" ht="12">
      <c r="A269" s="392" t="s">
        <v>164</v>
      </c>
      <c r="B269" s="160" t="s">
        <v>115</v>
      </c>
      <c r="C269" s="159" t="s">
        <v>64</v>
      </c>
      <c r="D269" s="159" t="s">
        <v>51</v>
      </c>
      <c r="E269" s="161">
        <v>0.200934</v>
      </c>
      <c r="F269" s="162">
        <v>25.2</v>
      </c>
      <c r="G269" s="393">
        <v>5.0599999999999996</v>
      </c>
    </row>
    <row r="270" spans="1:7" s="296" customFormat="1" ht="12">
      <c r="A270" s="392" t="s">
        <v>165</v>
      </c>
      <c r="B270" s="160" t="s">
        <v>114</v>
      </c>
      <c r="C270" s="159" t="s">
        <v>64</v>
      </c>
      <c r="D270" s="159" t="s">
        <v>51</v>
      </c>
      <c r="E270" s="161">
        <v>0.200934</v>
      </c>
      <c r="F270" s="162">
        <v>30.11</v>
      </c>
      <c r="G270" s="393">
        <v>6.05</v>
      </c>
    </row>
    <row r="271" spans="1:7" s="296" customFormat="1" ht="12">
      <c r="A271" s="394"/>
      <c r="B271" s="395"/>
      <c r="C271" s="395"/>
      <c r="D271" s="395"/>
      <c r="E271" s="562" t="s">
        <v>140</v>
      </c>
      <c r="F271" s="562"/>
      <c r="G271" s="396">
        <v>11.11</v>
      </c>
    </row>
    <row r="272" spans="1:7" s="296" customFormat="1" ht="12">
      <c r="A272" s="394"/>
      <c r="B272" s="395"/>
      <c r="C272" s="395"/>
      <c r="D272" s="395"/>
      <c r="E272" s="563" t="s">
        <v>344</v>
      </c>
      <c r="F272" s="563"/>
      <c r="G272" s="397">
        <v>104.81</v>
      </c>
    </row>
    <row r="273" spans="1:7" s="296" customFormat="1" ht="12">
      <c r="A273" s="394"/>
      <c r="B273" s="395"/>
      <c r="C273" s="395"/>
      <c r="D273" s="395"/>
      <c r="E273" s="564"/>
      <c r="F273" s="564"/>
      <c r="G273" s="565"/>
    </row>
    <row r="274" spans="1:7" s="296" customFormat="1" ht="12">
      <c r="A274" s="566" t="s">
        <v>929</v>
      </c>
      <c r="B274" s="567"/>
      <c r="C274" s="567"/>
      <c r="D274" s="567"/>
      <c r="E274" s="567"/>
      <c r="F274" s="567"/>
      <c r="G274" s="568"/>
    </row>
    <row r="275" spans="1:7" s="296" customFormat="1" ht="12">
      <c r="A275" s="560" t="s">
        <v>54</v>
      </c>
      <c r="B275" s="561"/>
      <c r="C275" s="158" t="s">
        <v>135</v>
      </c>
      <c r="D275" s="158" t="s">
        <v>100</v>
      </c>
      <c r="E275" s="158" t="s">
        <v>136</v>
      </c>
      <c r="F275" s="158" t="s">
        <v>137</v>
      </c>
      <c r="G275" s="391" t="s">
        <v>31</v>
      </c>
    </row>
    <row r="276" spans="1:7" s="296" customFormat="1" ht="24">
      <c r="A276" s="392" t="s">
        <v>930</v>
      </c>
      <c r="B276" s="160" t="s">
        <v>931</v>
      </c>
      <c r="C276" s="159" t="s">
        <v>64</v>
      </c>
      <c r="D276" s="159" t="s">
        <v>48</v>
      </c>
      <c r="E276" s="161">
        <v>1</v>
      </c>
      <c r="F276" s="162">
        <v>476.13</v>
      </c>
      <c r="G276" s="393">
        <v>476.13</v>
      </c>
    </row>
    <row r="277" spans="1:7" s="296" customFormat="1" ht="12">
      <c r="A277" s="394"/>
      <c r="B277" s="395"/>
      <c r="C277" s="395"/>
      <c r="D277" s="395"/>
      <c r="E277" s="562" t="s">
        <v>148</v>
      </c>
      <c r="F277" s="562"/>
      <c r="G277" s="396">
        <v>476.13</v>
      </c>
    </row>
    <row r="278" spans="1:7" s="296" customFormat="1" ht="12">
      <c r="A278" s="560" t="s">
        <v>134</v>
      </c>
      <c r="B278" s="561"/>
      <c r="C278" s="158" t="s">
        <v>135</v>
      </c>
      <c r="D278" s="158" t="s">
        <v>100</v>
      </c>
      <c r="E278" s="158" t="s">
        <v>136</v>
      </c>
      <c r="F278" s="158" t="s">
        <v>137</v>
      </c>
      <c r="G278" s="391" t="s">
        <v>31</v>
      </c>
    </row>
    <row r="279" spans="1:7" s="296" customFormat="1" ht="12">
      <c r="A279" s="392" t="s">
        <v>164</v>
      </c>
      <c r="B279" s="160" t="s">
        <v>115</v>
      </c>
      <c r="C279" s="159" t="s">
        <v>64</v>
      </c>
      <c r="D279" s="159" t="s">
        <v>51</v>
      </c>
      <c r="E279" s="161">
        <v>1.9456</v>
      </c>
      <c r="F279" s="162">
        <v>25.2</v>
      </c>
      <c r="G279" s="393">
        <v>49.03</v>
      </c>
    </row>
    <row r="280" spans="1:7" s="296" customFormat="1" ht="12">
      <c r="A280" s="392" t="s">
        <v>165</v>
      </c>
      <c r="B280" s="160" t="s">
        <v>114</v>
      </c>
      <c r="C280" s="159" t="s">
        <v>64</v>
      </c>
      <c r="D280" s="159" t="s">
        <v>51</v>
      </c>
      <c r="E280" s="161">
        <v>1.9456</v>
      </c>
      <c r="F280" s="162">
        <v>30.11</v>
      </c>
      <c r="G280" s="393">
        <v>58.58</v>
      </c>
    </row>
    <row r="281" spans="1:7" s="296" customFormat="1" ht="12">
      <c r="A281" s="394"/>
      <c r="B281" s="395"/>
      <c r="C281" s="395"/>
      <c r="D281" s="395"/>
      <c r="E281" s="562" t="s">
        <v>140</v>
      </c>
      <c r="F281" s="562"/>
      <c r="G281" s="396">
        <v>107.61</v>
      </c>
    </row>
    <row r="282" spans="1:7" s="296" customFormat="1" ht="12">
      <c r="A282" s="560" t="s">
        <v>142</v>
      </c>
      <c r="B282" s="561"/>
      <c r="C282" s="158" t="s">
        <v>135</v>
      </c>
      <c r="D282" s="158" t="s">
        <v>100</v>
      </c>
      <c r="E282" s="158" t="s">
        <v>136</v>
      </c>
      <c r="F282" s="158" t="s">
        <v>137</v>
      </c>
      <c r="G282" s="391" t="s">
        <v>31</v>
      </c>
    </row>
    <row r="283" spans="1:7" s="296" customFormat="1" ht="36">
      <c r="A283" s="392" t="s">
        <v>363</v>
      </c>
      <c r="B283" s="160" t="s">
        <v>364</v>
      </c>
      <c r="C283" s="159" t="s">
        <v>64</v>
      </c>
      <c r="D283" s="159" t="s">
        <v>147</v>
      </c>
      <c r="E283" s="161">
        <v>1.34219E-2</v>
      </c>
      <c r="F283" s="162">
        <v>723.06</v>
      </c>
      <c r="G283" s="393">
        <v>9.6999999999999993</v>
      </c>
    </row>
    <row r="284" spans="1:7" s="296" customFormat="1" ht="12">
      <c r="A284" s="394"/>
      <c r="B284" s="395"/>
      <c r="C284" s="395"/>
      <c r="D284" s="395"/>
      <c r="E284" s="562" t="s">
        <v>144</v>
      </c>
      <c r="F284" s="562"/>
      <c r="G284" s="396">
        <v>9.6999999999999993</v>
      </c>
    </row>
    <row r="285" spans="1:7" s="296" customFormat="1" ht="12">
      <c r="A285" s="394"/>
      <c r="B285" s="395"/>
      <c r="C285" s="395"/>
      <c r="D285" s="395"/>
      <c r="E285" s="563" t="s">
        <v>344</v>
      </c>
      <c r="F285" s="563"/>
      <c r="G285" s="397">
        <v>593.44000000000005</v>
      </c>
    </row>
    <row r="286" spans="1:7" s="296" customFormat="1" ht="12">
      <c r="A286" s="394"/>
      <c r="B286" s="395"/>
      <c r="C286" s="395"/>
      <c r="D286" s="395"/>
      <c r="E286" s="564"/>
      <c r="F286" s="564"/>
      <c r="G286" s="565"/>
    </row>
    <row r="287" spans="1:7" s="296" customFormat="1" ht="12">
      <c r="A287" s="566" t="s">
        <v>932</v>
      </c>
      <c r="B287" s="567"/>
      <c r="C287" s="567"/>
      <c r="D287" s="567"/>
      <c r="E287" s="567"/>
      <c r="F287" s="567"/>
      <c r="G287" s="568"/>
    </row>
    <row r="288" spans="1:7" s="296" customFormat="1" ht="12">
      <c r="A288" s="560" t="s">
        <v>54</v>
      </c>
      <c r="B288" s="561"/>
      <c r="C288" s="158" t="s">
        <v>135</v>
      </c>
      <c r="D288" s="158" t="s">
        <v>100</v>
      </c>
      <c r="E288" s="158" t="s">
        <v>136</v>
      </c>
      <c r="F288" s="158" t="s">
        <v>137</v>
      </c>
      <c r="G288" s="391" t="s">
        <v>31</v>
      </c>
    </row>
    <row r="289" spans="1:7" s="296" customFormat="1" ht="24">
      <c r="A289" s="392" t="s">
        <v>933</v>
      </c>
      <c r="B289" s="160" t="s">
        <v>934</v>
      </c>
      <c r="C289" s="159" t="s">
        <v>64</v>
      </c>
      <c r="D289" s="159" t="s">
        <v>56</v>
      </c>
      <c r="E289" s="161">
        <v>2E-3</v>
      </c>
      <c r="F289" s="162">
        <v>20</v>
      </c>
      <c r="G289" s="393">
        <v>0.04</v>
      </c>
    </row>
    <row r="290" spans="1:7" s="296" customFormat="1" ht="24">
      <c r="A290" s="392" t="s">
        <v>935</v>
      </c>
      <c r="B290" s="160" t="s">
        <v>936</v>
      </c>
      <c r="C290" s="159" t="s">
        <v>64</v>
      </c>
      <c r="D290" s="159" t="s">
        <v>55</v>
      </c>
      <c r="E290" s="161">
        <v>1.1000000000000001</v>
      </c>
      <c r="F290" s="162">
        <v>10.87</v>
      </c>
      <c r="G290" s="393">
        <v>11.95</v>
      </c>
    </row>
    <row r="291" spans="1:7" s="296" customFormat="1" ht="12">
      <c r="A291" s="394"/>
      <c r="B291" s="395"/>
      <c r="C291" s="395"/>
      <c r="D291" s="395"/>
      <c r="E291" s="562" t="s">
        <v>148</v>
      </c>
      <c r="F291" s="562"/>
      <c r="G291" s="396">
        <v>11.99</v>
      </c>
    </row>
    <row r="292" spans="1:7" s="296" customFormat="1" ht="12">
      <c r="A292" s="560" t="s">
        <v>134</v>
      </c>
      <c r="B292" s="561"/>
      <c r="C292" s="158" t="s">
        <v>135</v>
      </c>
      <c r="D292" s="158" t="s">
        <v>100</v>
      </c>
      <c r="E292" s="158" t="s">
        <v>136</v>
      </c>
      <c r="F292" s="158" t="s">
        <v>137</v>
      </c>
      <c r="G292" s="391" t="s">
        <v>31</v>
      </c>
    </row>
    <row r="293" spans="1:7" s="296" customFormat="1" ht="12">
      <c r="A293" s="392" t="s">
        <v>164</v>
      </c>
      <c r="B293" s="160" t="s">
        <v>115</v>
      </c>
      <c r="C293" s="159" t="s">
        <v>64</v>
      </c>
      <c r="D293" s="159" t="s">
        <v>51</v>
      </c>
      <c r="E293" s="161">
        <v>8.5999999999999993E-2</v>
      </c>
      <c r="F293" s="162">
        <v>25.2</v>
      </c>
      <c r="G293" s="393">
        <v>2.16</v>
      </c>
    </row>
    <row r="294" spans="1:7" s="296" customFormat="1" ht="12">
      <c r="A294" s="392" t="s">
        <v>165</v>
      </c>
      <c r="B294" s="160" t="s">
        <v>114</v>
      </c>
      <c r="C294" s="159" t="s">
        <v>64</v>
      </c>
      <c r="D294" s="159" t="s">
        <v>51</v>
      </c>
      <c r="E294" s="161">
        <v>8.5999999999999993E-2</v>
      </c>
      <c r="F294" s="162">
        <v>30.11</v>
      </c>
      <c r="G294" s="393">
        <v>2.58</v>
      </c>
    </row>
    <row r="295" spans="1:7" s="296" customFormat="1" ht="12">
      <c r="A295" s="394"/>
      <c r="B295" s="395"/>
      <c r="C295" s="395"/>
      <c r="D295" s="395"/>
      <c r="E295" s="562" t="s">
        <v>140</v>
      </c>
      <c r="F295" s="562"/>
      <c r="G295" s="396">
        <v>4.74</v>
      </c>
    </row>
    <row r="296" spans="1:7" s="296" customFormat="1" ht="12">
      <c r="A296" s="394"/>
      <c r="B296" s="395"/>
      <c r="C296" s="395"/>
      <c r="D296" s="395"/>
      <c r="E296" s="563" t="s">
        <v>344</v>
      </c>
      <c r="F296" s="563"/>
      <c r="G296" s="397">
        <v>16.73</v>
      </c>
    </row>
    <row r="297" spans="1:7" s="296" customFormat="1" ht="12">
      <c r="A297" s="394"/>
      <c r="B297" s="395"/>
      <c r="C297" s="395"/>
      <c r="D297" s="395"/>
      <c r="E297" s="564"/>
      <c r="F297" s="564"/>
      <c r="G297" s="565"/>
    </row>
    <row r="298" spans="1:7" s="296" customFormat="1" ht="12">
      <c r="A298" s="566" t="s">
        <v>937</v>
      </c>
      <c r="B298" s="567"/>
      <c r="C298" s="567"/>
      <c r="D298" s="567"/>
      <c r="E298" s="567"/>
      <c r="F298" s="567"/>
      <c r="G298" s="568"/>
    </row>
    <row r="299" spans="1:7" s="296" customFormat="1" ht="12">
      <c r="A299" s="560" t="s">
        <v>54</v>
      </c>
      <c r="B299" s="561"/>
      <c r="C299" s="158" t="s">
        <v>135</v>
      </c>
      <c r="D299" s="158" t="s">
        <v>100</v>
      </c>
      <c r="E299" s="158" t="s">
        <v>136</v>
      </c>
      <c r="F299" s="158" t="s">
        <v>137</v>
      </c>
      <c r="G299" s="391" t="s">
        <v>31</v>
      </c>
    </row>
    <row r="300" spans="1:7" s="296" customFormat="1" ht="24">
      <c r="A300" s="392" t="s">
        <v>938</v>
      </c>
      <c r="B300" s="160" t="s">
        <v>939</v>
      </c>
      <c r="C300" s="159" t="s">
        <v>64</v>
      </c>
      <c r="D300" s="159" t="s">
        <v>55</v>
      </c>
      <c r="E300" s="161">
        <v>1.0169999999999999</v>
      </c>
      <c r="F300" s="162">
        <v>5.65</v>
      </c>
      <c r="G300" s="393">
        <v>5.74</v>
      </c>
    </row>
    <row r="301" spans="1:7" s="296" customFormat="1" ht="12">
      <c r="A301" s="394"/>
      <c r="B301" s="395"/>
      <c r="C301" s="395"/>
      <c r="D301" s="395"/>
      <c r="E301" s="562" t="s">
        <v>148</v>
      </c>
      <c r="F301" s="562"/>
      <c r="G301" s="396">
        <v>5.74</v>
      </c>
    </row>
    <row r="302" spans="1:7" s="296" customFormat="1" ht="12">
      <c r="A302" s="560" t="s">
        <v>134</v>
      </c>
      <c r="B302" s="561"/>
      <c r="C302" s="158" t="s">
        <v>135</v>
      </c>
      <c r="D302" s="158" t="s">
        <v>100</v>
      </c>
      <c r="E302" s="158" t="s">
        <v>136</v>
      </c>
      <c r="F302" s="158" t="s">
        <v>137</v>
      </c>
      <c r="G302" s="391" t="s">
        <v>31</v>
      </c>
    </row>
    <row r="303" spans="1:7" s="296" customFormat="1" ht="12">
      <c r="A303" s="392" t="s">
        <v>164</v>
      </c>
      <c r="B303" s="160" t="s">
        <v>115</v>
      </c>
      <c r="C303" s="159" t="s">
        <v>64</v>
      </c>
      <c r="D303" s="159" t="s">
        <v>51</v>
      </c>
      <c r="E303" s="161">
        <v>0.13400000000000001</v>
      </c>
      <c r="F303" s="162">
        <v>25.2</v>
      </c>
      <c r="G303" s="393">
        <v>3.37</v>
      </c>
    </row>
    <row r="304" spans="1:7" s="296" customFormat="1" ht="12">
      <c r="A304" s="392" t="s">
        <v>165</v>
      </c>
      <c r="B304" s="160" t="s">
        <v>114</v>
      </c>
      <c r="C304" s="159" t="s">
        <v>64</v>
      </c>
      <c r="D304" s="159" t="s">
        <v>51</v>
      </c>
      <c r="E304" s="161">
        <v>0.13400000000000001</v>
      </c>
      <c r="F304" s="162">
        <v>30.11</v>
      </c>
      <c r="G304" s="393">
        <v>4.03</v>
      </c>
    </row>
    <row r="305" spans="1:7" s="296" customFormat="1" ht="12">
      <c r="A305" s="394"/>
      <c r="B305" s="395"/>
      <c r="C305" s="395"/>
      <c r="D305" s="395"/>
      <c r="E305" s="562" t="s">
        <v>140</v>
      </c>
      <c r="F305" s="562"/>
      <c r="G305" s="396">
        <v>7.4</v>
      </c>
    </row>
    <row r="306" spans="1:7" s="296" customFormat="1" ht="12">
      <c r="A306" s="394"/>
      <c r="B306" s="395"/>
      <c r="C306" s="395"/>
      <c r="D306" s="395"/>
      <c r="E306" s="563" t="s">
        <v>344</v>
      </c>
      <c r="F306" s="563"/>
      <c r="G306" s="397">
        <v>13.14</v>
      </c>
    </row>
    <row r="307" spans="1:7" s="296" customFormat="1" ht="12">
      <c r="A307" s="394"/>
      <c r="B307" s="395"/>
      <c r="C307" s="395"/>
      <c r="D307" s="395"/>
      <c r="E307" s="564"/>
      <c r="F307" s="564"/>
      <c r="G307" s="565"/>
    </row>
    <row r="308" spans="1:7" s="296" customFormat="1" ht="12">
      <c r="A308" s="566" t="s">
        <v>940</v>
      </c>
      <c r="B308" s="567"/>
      <c r="C308" s="567"/>
      <c r="D308" s="567"/>
      <c r="E308" s="567"/>
      <c r="F308" s="567"/>
      <c r="G308" s="568"/>
    </row>
    <row r="309" spans="1:7" s="296" customFormat="1" ht="12">
      <c r="A309" s="560" t="s">
        <v>54</v>
      </c>
      <c r="B309" s="561"/>
      <c r="C309" s="158" t="s">
        <v>135</v>
      </c>
      <c r="D309" s="158" t="s">
        <v>100</v>
      </c>
      <c r="E309" s="158" t="s">
        <v>136</v>
      </c>
      <c r="F309" s="158" t="s">
        <v>137</v>
      </c>
      <c r="G309" s="391" t="s">
        <v>31</v>
      </c>
    </row>
    <row r="310" spans="1:7" s="296" customFormat="1" ht="36">
      <c r="A310" s="392" t="s">
        <v>941</v>
      </c>
      <c r="B310" s="160" t="s">
        <v>942</v>
      </c>
      <c r="C310" s="159" t="s">
        <v>64</v>
      </c>
      <c r="D310" s="159" t="s">
        <v>55</v>
      </c>
      <c r="E310" s="161">
        <v>1.1000000000000001</v>
      </c>
      <c r="F310" s="162">
        <v>6.93</v>
      </c>
      <c r="G310" s="393">
        <v>7.62</v>
      </c>
    </row>
    <row r="311" spans="1:7" s="296" customFormat="1" ht="12">
      <c r="A311" s="394"/>
      <c r="B311" s="395"/>
      <c r="C311" s="395"/>
      <c r="D311" s="395"/>
      <c r="E311" s="562" t="s">
        <v>148</v>
      </c>
      <c r="F311" s="562"/>
      <c r="G311" s="396">
        <v>7.62</v>
      </c>
    </row>
    <row r="312" spans="1:7" s="296" customFormat="1" ht="12">
      <c r="A312" s="560" t="s">
        <v>134</v>
      </c>
      <c r="B312" s="561"/>
      <c r="C312" s="158" t="s">
        <v>135</v>
      </c>
      <c r="D312" s="158" t="s">
        <v>100</v>
      </c>
      <c r="E312" s="158" t="s">
        <v>136</v>
      </c>
      <c r="F312" s="158" t="s">
        <v>137</v>
      </c>
      <c r="G312" s="391" t="s">
        <v>31</v>
      </c>
    </row>
    <row r="313" spans="1:7" s="296" customFormat="1" ht="12">
      <c r="A313" s="392" t="s">
        <v>164</v>
      </c>
      <c r="B313" s="160" t="s">
        <v>115</v>
      </c>
      <c r="C313" s="159" t="s">
        <v>64</v>
      </c>
      <c r="D313" s="159" t="s">
        <v>51</v>
      </c>
      <c r="E313" s="161">
        <v>6.7199999999999996E-2</v>
      </c>
      <c r="F313" s="162">
        <v>25.2</v>
      </c>
      <c r="G313" s="393">
        <v>1.69</v>
      </c>
    </row>
    <row r="314" spans="1:7" s="296" customFormat="1" ht="12">
      <c r="A314" s="392" t="s">
        <v>165</v>
      </c>
      <c r="B314" s="160" t="s">
        <v>114</v>
      </c>
      <c r="C314" s="159" t="s">
        <v>64</v>
      </c>
      <c r="D314" s="159" t="s">
        <v>51</v>
      </c>
      <c r="E314" s="161">
        <v>6.7199999999999996E-2</v>
      </c>
      <c r="F314" s="162">
        <v>30.11</v>
      </c>
      <c r="G314" s="393">
        <v>2.02</v>
      </c>
    </row>
    <row r="315" spans="1:7" s="296" customFormat="1" ht="12">
      <c r="A315" s="394"/>
      <c r="B315" s="395"/>
      <c r="C315" s="395"/>
      <c r="D315" s="395"/>
      <c r="E315" s="562" t="s">
        <v>140</v>
      </c>
      <c r="F315" s="562"/>
      <c r="G315" s="396">
        <v>3.71</v>
      </c>
    </row>
    <row r="316" spans="1:7" s="296" customFormat="1" ht="12">
      <c r="A316" s="394"/>
      <c r="B316" s="395"/>
      <c r="C316" s="395"/>
      <c r="D316" s="395"/>
      <c r="E316" s="563" t="s">
        <v>344</v>
      </c>
      <c r="F316" s="563"/>
      <c r="G316" s="397">
        <v>11.33</v>
      </c>
    </row>
    <row r="317" spans="1:7" s="296" customFormat="1" ht="12">
      <c r="A317" s="394"/>
      <c r="B317" s="395"/>
      <c r="C317" s="395"/>
      <c r="D317" s="395"/>
      <c r="E317" s="564"/>
      <c r="F317" s="564"/>
      <c r="G317" s="565"/>
    </row>
    <row r="318" spans="1:7" s="296" customFormat="1" ht="12">
      <c r="A318" s="566" t="s">
        <v>943</v>
      </c>
      <c r="B318" s="567"/>
      <c r="C318" s="567"/>
      <c r="D318" s="567"/>
      <c r="E318" s="567"/>
      <c r="F318" s="567"/>
      <c r="G318" s="568"/>
    </row>
    <row r="319" spans="1:7" s="296" customFormat="1" ht="12">
      <c r="A319" s="560" t="s">
        <v>54</v>
      </c>
      <c r="B319" s="561"/>
      <c r="C319" s="158" t="s">
        <v>135</v>
      </c>
      <c r="D319" s="158" t="s">
        <v>100</v>
      </c>
      <c r="E319" s="158" t="s">
        <v>136</v>
      </c>
      <c r="F319" s="158" t="s">
        <v>137</v>
      </c>
      <c r="G319" s="391" t="s">
        <v>31</v>
      </c>
    </row>
    <row r="320" spans="1:7" s="296" customFormat="1" ht="24">
      <c r="A320" s="392" t="s">
        <v>371</v>
      </c>
      <c r="B320" s="160" t="s">
        <v>372</v>
      </c>
      <c r="C320" s="159" t="s">
        <v>64</v>
      </c>
      <c r="D320" s="159" t="s">
        <v>48</v>
      </c>
      <c r="E320" s="161">
        <v>1</v>
      </c>
      <c r="F320" s="162">
        <v>7.39</v>
      </c>
      <c r="G320" s="393">
        <v>7.39</v>
      </c>
    </row>
    <row r="321" spans="1:7" s="296" customFormat="1" ht="12">
      <c r="A321" s="394"/>
      <c r="B321" s="395"/>
      <c r="C321" s="395"/>
      <c r="D321" s="395"/>
      <c r="E321" s="562" t="s">
        <v>148</v>
      </c>
      <c r="F321" s="562"/>
      <c r="G321" s="396">
        <v>7.39</v>
      </c>
    </row>
    <row r="322" spans="1:7" s="296" customFormat="1" ht="12">
      <c r="A322" s="560" t="s">
        <v>134</v>
      </c>
      <c r="B322" s="561"/>
      <c r="C322" s="158" t="s">
        <v>135</v>
      </c>
      <c r="D322" s="158" t="s">
        <v>100</v>
      </c>
      <c r="E322" s="158" t="s">
        <v>136</v>
      </c>
      <c r="F322" s="158" t="s">
        <v>137</v>
      </c>
      <c r="G322" s="391" t="s">
        <v>31</v>
      </c>
    </row>
    <row r="323" spans="1:7" s="296" customFormat="1" ht="12">
      <c r="A323" s="392" t="s">
        <v>164</v>
      </c>
      <c r="B323" s="160" t="s">
        <v>115</v>
      </c>
      <c r="C323" s="159" t="s">
        <v>64</v>
      </c>
      <c r="D323" s="159" t="s">
        <v>51</v>
      </c>
      <c r="E323" s="161">
        <v>0.222</v>
      </c>
      <c r="F323" s="162">
        <v>25.2</v>
      </c>
      <c r="G323" s="393">
        <v>5.59</v>
      </c>
    </row>
    <row r="324" spans="1:7" s="296" customFormat="1" ht="12">
      <c r="A324" s="392" t="s">
        <v>165</v>
      </c>
      <c r="B324" s="160" t="s">
        <v>114</v>
      </c>
      <c r="C324" s="159" t="s">
        <v>64</v>
      </c>
      <c r="D324" s="159" t="s">
        <v>51</v>
      </c>
      <c r="E324" s="161">
        <v>0.222</v>
      </c>
      <c r="F324" s="162">
        <v>30.11</v>
      </c>
      <c r="G324" s="393">
        <v>6.68</v>
      </c>
    </row>
    <row r="325" spans="1:7" s="296" customFormat="1" ht="12">
      <c r="A325" s="394"/>
      <c r="B325" s="395"/>
      <c r="C325" s="395"/>
      <c r="D325" s="395"/>
      <c r="E325" s="562" t="s">
        <v>140</v>
      </c>
      <c r="F325" s="562"/>
      <c r="G325" s="396">
        <v>12.27</v>
      </c>
    </row>
    <row r="326" spans="1:7" s="296" customFormat="1" ht="12">
      <c r="A326" s="394"/>
      <c r="B326" s="395"/>
      <c r="C326" s="395"/>
      <c r="D326" s="395"/>
      <c r="E326" s="563" t="s">
        <v>344</v>
      </c>
      <c r="F326" s="563"/>
      <c r="G326" s="397">
        <v>19.66</v>
      </c>
    </row>
    <row r="327" spans="1:7" s="296" customFormat="1" ht="12">
      <c r="A327" s="394"/>
      <c r="B327" s="395"/>
      <c r="C327" s="395"/>
      <c r="D327" s="395"/>
      <c r="E327" s="564"/>
      <c r="F327" s="564"/>
      <c r="G327" s="565"/>
    </row>
    <row r="328" spans="1:7" s="296" customFormat="1" ht="12">
      <c r="A328" s="566" t="s">
        <v>944</v>
      </c>
      <c r="B328" s="567"/>
      <c r="C328" s="567"/>
      <c r="D328" s="567"/>
      <c r="E328" s="567"/>
      <c r="F328" s="567"/>
      <c r="G328" s="568"/>
    </row>
    <row r="329" spans="1:7" s="296" customFormat="1" ht="12">
      <c r="A329" s="560" t="s">
        <v>54</v>
      </c>
      <c r="B329" s="561"/>
      <c r="C329" s="158" t="s">
        <v>135</v>
      </c>
      <c r="D329" s="158" t="s">
        <v>100</v>
      </c>
      <c r="E329" s="158" t="s">
        <v>136</v>
      </c>
      <c r="F329" s="158" t="s">
        <v>137</v>
      </c>
      <c r="G329" s="391" t="s">
        <v>31</v>
      </c>
    </row>
    <row r="330" spans="1:7" s="296" customFormat="1" ht="24">
      <c r="A330" s="392" t="s">
        <v>373</v>
      </c>
      <c r="B330" s="160" t="s">
        <v>374</v>
      </c>
      <c r="C330" s="159" t="s">
        <v>64</v>
      </c>
      <c r="D330" s="159" t="s">
        <v>48</v>
      </c>
      <c r="E330" s="161">
        <v>1</v>
      </c>
      <c r="F330" s="162">
        <v>2.86</v>
      </c>
      <c r="G330" s="393">
        <v>2.86</v>
      </c>
    </row>
    <row r="331" spans="1:7" s="296" customFormat="1" ht="12">
      <c r="A331" s="394"/>
      <c r="B331" s="395"/>
      <c r="C331" s="395"/>
      <c r="D331" s="395"/>
      <c r="E331" s="562" t="s">
        <v>148</v>
      </c>
      <c r="F331" s="562"/>
      <c r="G331" s="396">
        <v>2.86</v>
      </c>
    </row>
    <row r="332" spans="1:7" s="296" customFormat="1" ht="12">
      <c r="A332" s="560" t="s">
        <v>134</v>
      </c>
      <c r="B332" s="561"/>
      <c r="C332" s="158" t="s">
        <v>135</v>
      </c>
      <c r="D332" s="158" t="s">
        <v>100</v>
      </c>
      <c r="E332" s="158" t="s">
        <v>136</v>
      </c>
      <c r="F332" s="158" t="s">
        <v>137</v>
      </c>
      <c r="G332" s="391" t="s">
        <v>31</v>
      </c>
    </row>
    <row r="333" spans="1:7" s="296" customFormat="1" ht="12">
      <c r="A333" s="392" t="s">
        <v>164</v>
      </c>
      <c r="B333" s="160" t="s">
        <v>115</v>
      </c>
      <c r="C333" s="159" t="s">
        <v>64</v>
      </c>
      <c r="D333" s="159" t="s">
        <v>51</v>
      </c>
      <c r="E333" s="161">
        <v>0.16400000000000001</v>
      </c>
      <c r="F333" s="162">
        <v>25.2</v>
      </c>
      <c r="G333" s="393">
        <v>4.13</v>
      </c>
    </row>
    <row r="334" spans="1:7" s="296" customFormat="1" ht="12">
      <c r="A334" s="392" t="s">
        <v>165</v>
      </c>
      <c r="B334" s="160" t="s">
        <v>114</v>
      </c>
      <c r="C334" s="159" t="s">
        <v>64</v>
      </c>
      <c r="D334" s="159" t="s">
        <v>51</v>
      </c>
      <c r="E334" s="161">
        <v>0.16400000000000001</v>
      </c>
      <c r="F334" s="162">
        <v>30.11</v>
      </c>
      <c r="G334" s="393">
        <v>4.93</v>
      </c>
    </row>
    <row r="335" spans="1:7" s="296" customFormat="1" ht="12">
      <c r="A335" s="394"/>
      <c r="B335" s="395"/>
      <c r="C335" s="395"/>
      <c r="D335" s="395"/>
      <c r="E335" s="562" t="s">
        <v>140</v>
      </c>
      <c r="F335" s="562"/>
      <c r="G335" s="396">
        <v>9.06</v>
      </c>
    </row>
    <row r="336" spans="1:7" s="296" customFormat="1" ht="12">
      <c r="A336" s="560" t="s">
        <v>142</v>
      </c>
      <c r="B336" s="561"/>
      <c r="C336" s="158" t="s">
        <v>135</v>
      </c>
      <c r="D336" s="158" t="s">
        <v>100</v>
      </c>
      <c r="E336" s="158" t="s">
        <v>136</v>
      </c>
      <c r="F336" s="158" t="s">
        <v>137</v>
      </c>
      <c r="G336" s="391" t="s">
        <v>31</v>
      </c>
    </row>
    <row r="337" spans="1:7" s="296" customFormat="1" ht="24">
      <c r="A337" s="392" t="s">
        <v>248</v>
      </c>
      <c r="B337" s="160" t="s">
        <v>116</v>
      </c>
      <c r="C337" s="159" t="s">
        <v>64</v>
      </c>
      <c r="D337" s="159" t="s">
        <v>147</v>
      </c>
      <c r="E337" s="161">
        <v>8.9999999999999998E-4</v>
      </c>
      <c r="F337" s="162">
        <v>727.87</v>
      </c>
      <c r="G337" s="393">
        <v>0.65</v>
      </c>
    </row>
    <row r="338" spans="1:7" s="296" customFormat="1" ht="12">
      <c r="A338" s="394"/>
      <c r="B338" s="395"/>
      <c r="C338" s="395"/>
      <c r="D338" s="395"/>
      <c r="E338" s="562" t="s">
        <v>144</v>
      </c>
      <c r="F338" s="562"/>
      <c r="G338" s="396">
        <v>0.65</v>
      </c>
    </row>
    <row r="339" spans="1:7" s="296" customFormat="1" ht="12">
      <c r="A339" s="394"/>
      <c r="B339" s="395"/>
      <c r="C339" s="395"/>
      <c r="D339" s="395"/>
      <c r="E339" s="563" t="s">
        <v>344</v>
      </c>
      <c r="F339" s="563"/>
      <c r="G339" s="397">
        <v>12.57</v>
      </c>
    </row>
    <row r="340" spans="1:7" s="296" customFormat="1" ht="12">
      <c r="A340" s="394"/>
      <c r="B340" s="395"/>
      <c r="C340" s="395"/>
      <c r="D340" s="395"/>
      <c r="E340" s="564"/>
      <c r="F340" s="564"/>
      <c r="G340" s="565"/>
    </row>
    <row r="341" spans="1:7" s="296" customFormat="1" ht="12">
      <c r="A341" s="566" t="s">
        <v>945</v>
      </c>
      <c r="B341" s="567"/>
      <c r="C341" s="567"/>
      <c r="D341" s="567"/>
      <c r="E341" s="567"/>
      <c r="F341" s="567"/>
      <c r="G341" s="568"/>
    </row>
    <row r="342" spans="1:7" s="296" customFormat="1" ht="12">
      <c r="A342" s="560" t="s">
        <v>54</v>
      </c>
      <c r="B342" s="561"/>
      <c r="C342" s="158" t="s">
        <v>135</v>
      </c>
      <c r="D342" s="158" t="s">
        <v>100</v>
      </c>
      <c r="E342" s="158" t="s">
        <v>136</v>
      </c>
      <c r="F342" s="158" t="s">
        <v>137</v>
      </c>
      <c r="G342" s="391" t="s">
        <v>31</v>
      </c>
    </row>
    <row r="343" spans="1:7" s="296" customFormat="1" ht="24">
      <c r="A343" s="392" t="s">
        <v>373</v>
      </c>
      <c r="B343" s="160" t="s">
        <v>374</v>
      </c>
      <c r="C343" s="159" t="s">
        <v>64</v>
      </c>
      <c r="D343" s="159" t="s">
        <v>48</v>
      </c>
      <c r="E343" s="161">
        <v>1</v>
      </c>
      <c r="F343" s="162">
        <v>2.86</v>
      </c>
      <c r="G343" s="393">
        <v>2.86</v>
      </c>
    </row>
    <row r="344" spans="1:7" s="296" customFormat="1" ht="12">
      <c r="A344" s="394"/>
      <c r="B344" s="395"/>
      <c r="C344" s="395"/>
      <c r="D344" s="395"/>
      <c r="E344" s="562" t="s">
        <v>148</v>
      </c>
      <c r="F344" s="562"/>
      <c r="G344" s="396">
        <v>2.86</v>
      </c>
    </row>
    <row r="345" spans="1:7" s="296" customFormat="1" ht="12">
      <c r="A345" s="560" t="s">
        <v>134</v>
      </c>
      <c r="B345" s="561"/>
      <c r="C345" s="158" t="s">
        <v>135</v>
      </c>
      <c r="D345" s="158" t="s">
        <v>100</v>
      </c>
      <c r="E345" s="158" t="s">
        <v>136</v>
      </c>
      <c r="F345" s="158" t="s">
        <v>137</v>
      </c>
      <c r="G345" s="391" t="s">
        <v>31</v>
      </c>
    </row>
    <row r="346" spans="1:7" s="296" customFormat="1" ht="12">
      <c r="A346" s="392" t="s">
        <v>164</v>
      </c>
      <c r="B346" s="160" t="s">
        <v>115</v>
      </c>
      <c r="C346" s="159" t="s">
        <v>64</v>
      </c>
      <c r="D346" s="159" t="s">
        <v>51</v>
      </c>
      <c r="E346" s="161">
        <v>0.29099999999999998</v>
      </c>
      <c r="F346" s="162">
        <v>25.2</v>
      </c>
      <c r="G346" s="393">
        <v>7.33</v>
      </c>
    </row>
    <row r="347" spans="1:7" s="296" customFormat="1" ht="12">
      <c r="A347" s="392" t="s">
        <v>165</v>
      </c>
      <c r="B347" s="160" t="s">
        <v>114</v>
      </c>
      <c r="C347" s="159" t="s">
        <v>64</v>
      </c>
      <c r="D347" s="159" t="s">
        <v>51</v>
      </c>
      <c r="E347" s="161">
        <v>0.29099999999999998</v>
      </c>
      <c r="F347" s="162">
        <v>30.11</v>
      </c>
      <c r="G347" s="393">
        <v>8.76</v>
      </c>
    </row>
    <row r="348" spans="1:7" s="296" customFormat="1" ht="12">
      <c r="A348" s="394"/>
      <c r="B348" s="395"/>
      <c r="C348" s="395"/>
      <c r="D348" s="395"/>
      <c r="E348" s="562" t="s">
        <v>140</v>
      </c>
      <c r="F348" s="562"/>
      <c r="G348" s="396">
        <v>16.09</v>
      </c>
    </row>
    <row r="349" spans="1:7" s="296" customFormat="1" ht="12">
      <c r="A349" s="560" t="s">
        <v>142</v>
      </c>
      <c r="B349" s="561"/>
      <c r="C349" s="158" t="s">
        <v>135</v>
      </c>
      <c r="D349" s="158" t="s">
        <v>100</v>
      </c>
      <c r="E349" s="158" t="s">
        <v>136</v>
      </c>
      <c r="F349" s="158" t="s">
        <v>137</v>
      </c>
      <c r="G349" s="391" t="s">
        <v>31</v>
      </c>
    </row>
    <row r="350" spans="1:7" s="296" customFormat="1" ht="24">
      <c r="A350" s="392" t="s">
        <v>248</v>
      </c>
      <c r="B350" s="160" t="s">
        <v>116</v>
      </c>
      <c r="C350" s="159" t="s">
        <v>64</v>
      </c>
      <c r="D350" s="159" t="s">
        <v>147</v>
      </c>
      <c r="E350" s="161">
        <v>8.9999999999999998E-4</v>
      </c>
      <c r="F350" s="162">
        <v>727.87</v>
      </c>
      <c r="G350" s="393">
        <v>0.65</v>
      </c>
    </row>
    <row r="351" spans="1:7" s="296" customFormat="1" ht="12">
      <c r="A351" s="394"/>
      <c r="B351" s="395"/>
      <c r="C351" s="395"/>
      <c r="D351" s="395"/>
      <c r="E351" s="562" t="s">
        <v>144</v>
      </c>
      <c r="F351" s="562"/>
      <c r="G351" s="396">
        <v>0.65</v>
      </c>
    </row>
    <row r="352" spans="1:7" s="296" customFormat="1" ht="12">
      <c r="A352" s="394"/>
      <c r="B352" s="395"/>
      <c r="C352" s="395"/>
      <c r="D352" s="395"/>
      <c r="E352" s="563" t="s">
        <v>344</v>
      </c>
      <c r="F352" s="563"/>
      <c r="G352" s="397">
        <v>19.600000000000001</v>
      </c>
    </row>
    <row r="353" spans="1:7" s="296" customFormat="1" ht="12">
      <c r="A353" s="394"/>
      <c r="B353" s="395"/>
      <c r="C353" s="395"/>
      <c r="D353" s="395"/>
      <c r="E353" s="564"/>
      <c r="F353" s="564"/>
      <c r="G353" s="565"/>
    </row>
    <row r="354" spans="1:7" s="296" customFormat="1" ht="12">
      <c r="A354" s="566" t="s">
        <v>946</v>
      </c>
      <c r="B354" s="567"/>
      <c r="C354" s="567"/>
      <c r="D354" s="567"/>
      <c r="E354" s="567"/>
      <c r="F354" s="567"/>
      <c r="G354" s="568"/>
    </row>
    <row r="355" spans="1:7" s="296" customFormat="1" ht="12">
      <c r="A355" s="560" t="s">
        <v>54</v>
      </c>
      <c r="B355" s="561"/>
      <c r="C355" s="158" t="s">
        <v>135</v>
      </c>
      <c r="D355" s="158" t="s">
        <v>100</v>
      </c>
      <c r="E355" s="158" t="s">
        <v>136</v>
      </c>
      <c r="F355" s="158" t="s">
        <v>137</v>
      </c>
      <c r="G355" s="391" t="s">
        <v>31</v>
      </c>
    </row>
    <row r="356" spans="1:7" s="296" customFormat="1" ht="24">
      <c r="A356" s="392" t="s">
        <v>373</v>
      </c>
      <c r="B356" s="160" t="s">
        <v>374</v>
      </c>
      <c r="C356" s="159" t="s">
        <v>64</v>
      </c>
      <c r="D356" s="159" t="s">
        <v>48</v>
      </c>
      <c r="E356" s="161">
        <v>1</v>
      </c>
      <c r="F356" s="162">
        <v>2.86</v>
      </c>
      <c r="G356" s="393">
        <v>2.86</v>
      </c>
    </row>
    <row r="357" spans="1:7" s="296" customFormat="1" ht="12">
      <c r="A357" s="394"/>
      <c r="B357" s="395"/>
      <c r="C357" s="395"/>
      <c r="D357" s="395"/>
      <c r="E357" s="562" t="s">
        <v>148</v>
      </c>
      <c r="F357" s="562"/>
      <c r="G357" s="396">
        <v>2.86</v>
      </c>
    </row>
    <row r="358" spans="1:7" s="296" customFormat="1" ht="12">
      <c r="A358" s="560" t="s">
        <v>134</v>
      </c>
      <c r="B358" s="561"/>
      <c r="C358" s="158" t="s">
        <v>135</v>
      </c>
      <c r="D358" s="158" t="s">
        <v>100</v>
      </c>
      <c r="E358" s="158" t="s">
        <v>136</v>
      </c>
      <c r="F358" s="158" t="s">
        <v>137</v>
      </c>
      <c r="G358" s="391" t="s">
        <v>31</v>
      </c>
    </row>
    <row r="359" spans="1:7" s="296" customFormat="1" ht="12">
      <c r="A359" s="392" t="s">
        <v>164</v>
      </c>
      <c r="B359" s="160" t="s">
        <v>115</v>
      </c>
      <c r="C359" s="159" t="s">
        <v>64</v>
      </c>
      <c r="D359" s="159" t="s">
        <v>51</v>
      </c>
      <c r="E359" s="161">
        <v>0.55000000000000004</v>
      </c>
      <c r="F359" s="162">
        <v>25.2</v>
      </c>
      <c r="G359" s="393">
        <v>13.86</v>
      </c>
    </row>
    <row r="360" spans="1:7" s="296" customFormat="1" ht="12">
      <c r="A360" s="392" t="s">
        <v>165</v>
      </c>
      <c r="B360" s="160" t="s">
        <v>114</v>
      </c>
      <c r="C360" s="159" t="s">
        <v>64</v>
      </c>
      <c r="D360" s="159" t="s">
        <v>51</v>
      </c>
      <c r="E360" s="161">
        <v>0.55000000000000004</v>
      </c>
      <c r="F360" s="162">
        <v>30.11</v>
      </c>
      <c r="G360" s="393">
        <v>16.559999999999999</v>
      </c>
    </row>
    <row r="361" spans="1:7" s="296" customFormat="1" ht="12">
      <c r="A361" s="394"/>
      <c r="B361" s="395"/>
      <c r="C361" s="395"/>
      <c r="D361" s="395"/>
      <c r="E361" s="562" t="s">
        <v>140</v>
      </c>
      <c r="F361" s="562"/>
      <c r="G361" s="396">
        <v>30.42</v>
      </c>
    </row>
    <row r="362" spans="1:7" s="296" customFormat="1" ht="12">
      <c r="A362" s="560" t="s">
        <v>142</v>
      </c>
      <c r="B362" s="561"/>
      <c r="C362" s="158" t="s">
        <v>135</v>
      </c>
      <c r="D362" s="158" t="s">
        <v>100</v>
      </c>
      <c r="E362" s="158" t="s">
        <v>136</v>
      </c>
      <c r="F362" s="158" t="s">
        <v>137</v>
      </c>
      <c r="G362" s="391" t="s">
        <v>31</v>
      </c>
    </row>
    <row r="363" spans="1:7" s="296" customFormat="1" ht="24">
      <c r="A363" s="392" t="s">
        <v>248</v>
      </c>
      <c r="B363" s="160" t="s">
        <v>116</v>
      </c>
      <c r="C363" s="159" t="s">
        <v>64</v>
      </c>
      <c r="D363" s="159" t="s">
        <v>147</v>
      </c>
      <c r="E363" s="161">
        <v>8.9999999999999998E-4</v>
      </c>
      <c r="F363" s="162">
        <v>727.87</v>
      </c>
      <c r="G363" s="393">
        <v>0.65</v>
      </c>
    </row>
    <row r="364" spans="1:7" s="296" customFormat="1" ht="12">
      <c r="A364" s="394"/>
      <c r="B364" s="395"/>
      <c r="C364" s="395"/>
      <c r="D364" s="395"/>
      <c r="E364" s="562" t="s">
        <v>144</v>
      </c>
      <c r="F364" s="562"/>
      <c r="G364" s="396">
        <v>0.65</v>
      </c>
    </row>
    <row r="365" spans="1:7" s="296" customFormat="1" ht="12">
      <c r="A365" s="394"/>
      <c r="B365" s="395"/>
      <c r="C365" s="395"/>
      <c r="D365" s="395"/>
      <c r="E365" s="563" t="s">
        <v>344</v>
      </c>
      <c r="F365" s="563"/>
      <c r="G365" s="397">
        <v>33.93</v>
      </c>
    </row>
    <row r="366" spans="1:7" s="296" customFormat="1" ht="12">
      <c r="A366" s="394"/>
      <c r="B366" s="395"/>
      <c r="C366" s="395"/>
      <c r="D366" s="395"/>
      <c r="E366" s="564"/>
      <c r="F366" s="564"/>
      <c r="G366" s="565"/>
    </row>
    <row r="367" spans="1:7" s="296" customFormat="1" ht="12">
      <c r="A367" s="566" t="s">
        <v>947</v>
      </c>
      <c r="B367" s="567"/>
      <c r="C367" s="567"/>
      <c r="D367" s="567"/>
      <c r="E367" s="567"/>
      <c r="F367" s="567"/>
      <c r="G367" s="568"/>
    </row>
    <row r="368" spans="1:7" s="296" customFormat="1" ht="12">
      <c r="A368" s="560" t="s">
        <v>142</v>
      </c>
      <c r="B368" s="561"/>
      <c r="C368" s="158" t="s">
        <v>135</v>
      </c>
      <c r="D368" s="158" t="s">
        <v>100</v>
      </c>
      <c r="E368" s="158" t="s">
        <v>136</v>
      </c>
      <c r="F368" s="158" t="s">
        <v>137</v>
      </c>
      <c r="G368" s="391" t="s">
        <v>31</v>
      </c>
    </row>
    <row r="369" spans="1:7" s="296" customFormat="1" ht="36">
      <c r="A369" s="392" t="s">
        <v>377</v>
      </c>
      <c r="B369" s="160" t="s">
        <v>378</v>
      </c>
      <c r="C369" s="159" t="s">
        <v>64</v>
      </c>
      <c r="D369" s="159" t="s">
        <v>48</v>
      </c>
      <c r="E369" s="161">
        <v>1</v>
      </c>
      <c r="F369" s="162">
        <v>11.84</v>
      </c>
      <c r="G369" s="393">
        <v>11.84</v>
      </c>
    </row>
    <row r="370" spans="1:7" s="296" customFormat="1" ht="24">
      <c r="A370" s="392" t="s">
        <v>381</v>
      </c>
      <c r="B370" s="160" t="s">
        <v>382</v>
      </c>
      <c r="C370" s="159" t="s">
        <v>64</v>
      </c>
      <c r="D370" s="159" t="s">
        <v>48</v>
      </c>
      <c r="E370" s="161">
        <v>1</v>
      </c>
      <c r="F370" s="162">
        <v>44.83</v>
      </c>
      <c r="G370" s="393">
        <v>44.83</v>
      </c>
    </row>
    <row r="371" spans="1:7" s="296" customFormat="1" ht="12">
      <c r="A371" s="394"/>
      <c r="B371" s="395"/>
      <c r="C371" s="395"/>
      <c r="D371" s="395"/>
      <c r="E371" s="562" t="s">
        <v>144</v>
      </c>
      <c r="F371" s="562"/>
      <c r="G371" s="396">
        <v>56.67</v>
      </c>
    </row>
    <row r="372" spans="1:7" s="296" customFormat="1" ht="12">
      <c r="A372" s="394"/>
      <c r="B372" s="395"/>
      <c r="C372" s="395"/>
      <c r="D372" s="395"/>
      <c r="E372" s="563" t="s">
        <v>344</v>
      </c>
      <c r="F372" s="563"/>
      <c r="G372" s="397">
        <v>56.67</v>
      </c>
    </row>
    <row r="373" spans="1:7" s="296" customFormat="1" ht="12">
      <c r="A373" s="394"/>
      <c r="B373" s="395"/>
      <c r="C373" s="395"/>
      <c r="D373" s="395"/>
      <c r="E373" s="564"/>
      <c r="F373" s="564"/>
      <c r="G373" s="565"/>
    </row>
    <row r="374" spans="1:7" s="296" customFormat="1" ht="12">
      <c r="A374" s="566" t="s">
        <v>948</v>
      </c>
      <c r="B374" s="567"/>
      <c r="C374" s="567"/>
      <c r="D374" s="567"/>
      <c r="E374" s="567"/>
      <c r="F374" s="567"/>
      <c r="G374" s="568"/>
    </row>
    <row r="375" spans="1:7" s="296" customFormat="1" ht="12">
      <c r="A375" s="560" t="s">
        <v>142</v>
      </c>
      <c r="B375" s="561"/>
      <c r="C375" s="158" t="s">
        <v>135</v>
      </c>
      <c r="D375" s="158" t="s">
        <v>100</v>
      </c>
      <c r="E375" s="158" t="s">
        <v>136</v>
      </c>
      <c r="F375" s="158" t="s">
        <v>137</v>
      </c>
      <c r="G375" s="391" t="s">
        <v>31</v>
      </c>
    </row>
    <row r="376" spans="1:7" s="296" customFormat="1" ht="36">
      <c r="A376" s="392" t="s">
        <v>377</v>
      </c>
      <c r="B376" s="160" t="s">
        <v>378</v>
      </c>
      <c r="C376" s="159" t="s">
        <v>64</v>
      </c>
      <c r="D376" s="159" t="s">
        <v>48</v>
      </c>
      <c r="E376" s="161">
        <v>1</v>
      </c>
      <c r="F376" s="162">
        <v>11.84</v>
      </c>
      <c r="G376" s="393">
        <v>11.84</v>
      </c>
    </row>
    <row r="377" spans="1:7" s="296" customFormat="1" ht="24">
      <c r="A377" s="392" t="s">
        <v>379</v>
      </c>
      <c r="B377" s="160" t="s">
        <v>380</v>
      </c>
      <c r="C377" s="159" t="s">
        <v>64</v>
      </c>
      <c r="D377" s="159" t="s">
        <v>48</v>
      </c>
      <c r="E377" s="161">
        <v>1</v>
      </c>
      <c r="F377" s="162">
        <v>39.03</v>
      </c>
      <c r="G377" s="393">
        <v>39.03</v>
      </c>
    </row>
    <row r="378" spans="1:7" s="296" customFormat="1" ht="12">
      <c r="A378" s="394"/>
      <c r="B378" s="395"/>
      <c r="C378" s="395"/>
      <c r="D378" s="395"/>
      <c r="E378" s="562" t="s">
        <v>144</v>
      </c>
      <c r="F378" s="562"/>
      <c r="G378" s="396">
        <v>50.87</v>
      </c>
    </row>
    <row r="379" spans="1:7" s="296" customFormat="1" ht="12">
      <c r="A379" s="394"/>
      <c r="B379" s="395"/>
      <c r="C379" s="395"/>
      <c r="D379" s="395"/>
      <c r="E379" s="563" t="s">
        <v>344</v>
      </c>
      <c r="F379" s="563"/>
      <c r="G379" s="397">
        <v>50.87</v>
      </c>
    </row>
    <row r="380" spans="1:7" s="296" customFormat="1" ht="12">
      <c r="A380" s="394"/>
      <c r="B380" s="395"/>
      <c r="C380" s="395"/>
      <c r="D380" s="395"/>
      <c r="E380" s="564"/>
      <c r="F380" s="564"/>
      <c r="G380" s="565"/>
    </row>
    <row r="381" spans="1:7" s="296" customFormat="1" ht="12">
      <c r="A381" s="566" t="s">
        <v>949</v>
      </c>
      <c r="B381" s="567"/>
      <c r="C381" s="567"/>
      <c r="D381" s="567"/>
      <c r="E381" s="567"/>
      <c r="F381" s="567"/>
      <c r="G381" s="568"/>
    </row>
    <row r="382" spans="1:7" s="296" customFormat="1" ht="12">
      <c r="A382" s="560" t="s">
        <v>142</v>
      </c>
      <c r="B382" s="561"/>
      <c r="C382" s="158" t="s">
        <v>135</v>
      </c>
      <c r="D382" s="158" t="s">
        <v>100</v>
      </c>
      <c r="E382" s="158" t="s">
        <v>136</v>
      </c>
      <c r="F382" s="158" t="s">
        <v>137</v>
      </c>
      <c r="G382" s="391" t="s">
        <v>31</v>
      </c>
    </row>
    <row r="383" spans="1:7" s="296" customFormat="1" ht="24">
      <c r="A383" s="392" t="s">
        <v>375</v>
      </c>
      <c r="B383" s="160" t="s">
        <v>376</v>
      </c>
      <c r="C383" s="159" t="s">
        <v>64</v>
      </c>
      <c r="D383" s="159" t="s">
        <v>48</v>
      </c>
      <c r="E383" s="161">
        <v>1</v>
      </c>
      <c r="F383" s="162">
        <v>37.03</v>
      </c>
      <c r="G383" s="393">
        <v>37.03</v>
      </c>
    </row>
    <row r="384" spans="1:7" s="296" customFormat="1" ht="36">
      <c r="A384" s="392" t="s">
        <v>377</v>
      </c>
      <c r="B384" s="160" t="s">
        <v>378</v>
      </c>
      <c r="C384" s="159" t="s">
        <v>64</v>
      </c>
      <c r="D384" s="159" t="s">
        <v>48</v>
      </c>
      <c r="E384" s="161">
        <v>1</v>
      </c>
      <c r="F384" s="162">
        <v>11.84</v>
      </c>
      <c r="G384" s="393">
        <v>11.84</v>
      </c>
    </row>
    <row r="385" spans="1:7" s="296" customFormat="1" ht="12">
      <c r="A385" s="394"/>
      <c r="B385" s="395"/>
      <c r="C385" s="395"/>
      <c r="D385" s="395"/>
      <c r="E385" s="562" t="s">
        <v>144</v>
      </c>
      <c r="F385" s="562"/>
      <c r="G385" s="396">
        <v>48.87</v>
      </c>
    </row>
    <row r="386" spans="1:7" s="296" customFormat="1" ht="12">
      <c r="A386" s="394"/>
      <c r="B386" s="395"/>
      <c r="C386" s="395"/>
      <c r="D386" s="395"/>
      <c r="E386" s="563" t="s">
        <v>344</v>
      </c>
      <c r="F386" s="563"/>
      <c r="G386" s="397">
        <v>48.87</v>
      </c>
    </row>
    <row r="387" spans="1:7" s="296" customFormat="1" ht="12">
      <c r="A387" s="394"/>
      <c r="B387" s="395"/>
      <c r="C387" s="395"/>
      <c r="D387" s="395"/>
      <c r="E387" s="564"/>
      <c r="F387" s="564"/>
      <c r="G387" s="565"/>
    </row>
    <row r="388" spans="1:7" s="296" customFormat="1" ht="12">
      <c r="A388" s="566" t="s">
        <v>950</v>
      </c>
      <c r="B388" s="567"/>
      <c r="C388" s="567"/>
      <c r="D388" s="567"/>
      <c r="E388" s="567"/>
      <c r="F388" s="567"/>
      <c r="G388" s="568"/>
    </row>
    <row r="389" spans="1:7" s="296" customFormat="1" ht="12">
      <c r="A389" s="560" t="s">
        <v>142</v>
      </c>
      <c r="B389" s="561"/>
      <c r="C389" s="158" t="s">
        <v>135</v>
      </c>
      <c r="D389" s="158" t="s">
        <v>100</v>
      </c>
      <c r="E389" s="158" t="s">
        <v>136</v>
      </c>
      <c r="F389" s="158" t="s">
        <v>137</v>
      </c>
      <c r="G389" s="391" t="s">
        <v>31</v>
      </c>
    </row>
    <row r="390" spans="1:7" s="296" customFormat="1" ht="24">
      <c r="A390" s="392" t="s">
        <v>951</v>
      </c>
      <c r="B390" s="160" t="s">
        <v>952</v>
      </c>
      <c r="C390" s="159" t="s">
        <v>64</v>
      </c>
      <c r="D390" s="159" t="s">
        <v>48</v>
      </c>
      <c r="E390" s="161">
        <v>1</v>
      </c>
      <c r="F390" s="162">
        <v>20.22</v>
      </c>
      <c r="G390" s="393">
        <v>20.22</v>
      </c>
    </row>
    <row r="391" spans="1:7" s="296" customFormat="1" ht="36">
      <c r="A391" s="392" t="s">
        <v>377</v>
      </c>
      <c r="B391" s="160" t="s">
        <v>378</v>
      </c>
      <c r="C391" s="159" t="s">
        <v>64</v>
      </c>
      <c r="D391" s="159" t="s">
        <v>48</v>
      </c>
      <c r="E391" s="161">
        <v>1</v>
      </c>
      <c r="F391" s="162">
        <v>11.84</v>
      </c>
      <c r="G391" s="393">
        <v>11.84</v>
      </c>
    </row>
    <row r="392" spans="1:7" s="296" customFormat="1" ht="12">
      <c r="A392" s="394"/>
      <c r="B392" s="395"/>
      <c r="C392" s="395"/>
      <c r="D392" s="395"/>
      <c r="E392" s="562" t="s">
        <v>144</v>
      </c>
      <c r="F392" s="562"/>
      <c r="G392" s="396">
        <v>32.06</v>
      </c>
    </row>
    <row r="393" spans="1:7" s="296" customFormat="1" ht="12">
      <c r="A393" s="394"/>
      <c r="B393" s="395"/>
      <c r="C393" s="395"/>
      <c r="D393" s="395"/>
      <c r="E393" s="563" t="s">
        <v>344</v>
      </c>
      <c r="F393" s="563"/>
      <c r="G393" s="397">
        <v>32.06</v>
      </c>
    </row>
    <row r="394" spans="1:7" s="296" customFormat="1" ht="12">
      <c r="A394" s="394"/>
      <c r="B394" s="395"/>
      <c r="C394" s="395"/>
      <c r="D394" s="395"/>
      <c r="E394" s="564"/>
      <c r="F394" s="564"/>
      <c r="G394" s="565"/>
    </row>
    <row r="395" spans="1:7" s="296" customFormat="1" ht="12">
      <c r="A395" s="566" t="s">
        <v>953</v>
      </c>
      <c r="B395" s="567"/>
      <c r="C395" s="567"/>
      <c r="D395" s="567"/>
      <c r="E395" s="567"/>
      <c r="F395" s="567"/>
      <c r="G395" s="568"/>
    </row>
    <row r="396" spans="1:7" s="296" customFormat="1" ht="12">
      <c r="A396" s="560" t="s">
        <v>142</v>
      </c>
      <c r="B396" s="561"/>
      <c r="C396" s="158" t="s">
        <v>135</v>
      </c>
      <c r="D396" s="158" t="s">
        <v>100</v>
      </c>
      <c r="E396" s="158" t="s">
        <v>136</v>
      </c>
      <c r="F396" s="158" t="s">
        <v>137</v>
      </c>
      <c r="G396" s="391" t="s">
        <v>31</v>
      </c>
    </row>
    <row r="397" spans="1:7" s="296" customFormat="1" ht="36">
      <c r="A397" s="392" t="s">
        <v>954</v>
      </c>
      <c r="B397" s="160" t="s">
        <v>955</v>
      </c>
      <c r="C397" s="159" t="s">
        <v>64</v>
      </c>
      <c r="D397" s="159" t="s">
        <v>48</v>
      </c>
      <c r="E397" s="161">
        <v>1</v>
      </c>
      <c r="F397" s="162">
        <v>42.69</v>
      </c>
      <c r="G397" s="393">
        <v>42.69</v>
      </c>
    </row>
    <row r="398" spans="1:7" s="296" customFormat="1" ht="36">
      <c r="A398" s="392" t="s">
        <v>377</v>
      </c>
      <c r="B398" s="160" t="s">
        <v>378</v>
      </c>
      <c r="C398" s="159" t="s">
        <v>64</v>
      </c>
      <c r="D398" s="159" t="s">
        <v>48</v>
      </c>
      <c r="E398" s="161">
        <v>1</v>
      </c>
      <c r="F398" s="162">
        <v>11.84</v>
      </c>
      <c r="G398" s="393">
        <v>11.84</v>
      </c>
    </row>
    <row r="399" spans="1:7" s="296" customFormat="1" ht="12">
      <c r="A399" s="394"/>
      <c r="B399" s="395"/>
      <c r="C399" s="395"/>
      <c r="D399" s="395"/>
      <c r="E399" s="562" t="s">
        <v>144</v>
      </c>
      <c r="F399" s="562"/>
      <c r="G399" s="396">
        <v>54.53</v>
      </c>
    </row>
    <row r="400" spans="1:7" s="296" customFormat="1" ht="12">
      <c r="A400" s="394"/>
      <c r="B400" s="395"/>
      <c r="C400" s="395"/>
      <c r="D400" s="395"/>
      <c r="E400" s="563" t="s">
        <v>344</v>
      </c>
      <c r="F400" s="563"/>
      <c r="G400" s="397">
        <v>54.53</v>
      </c>
    </row>
    <row r="401" spans="1:7" s="296" customFormat="1" ht="12">
      <c r="A401" s="394"/>
      <c r="B401" s="395"/>
      <c r="C401" s="395"/>
      <c r="D401" s="395"/>
      <c r="E401" s="564"/>
      <c r="F401" s="564"/>
      <c r="G401" s="565"/>
    </row>
    <row r="402" spans="1:7" s="296" customFormat="1" ht="12">
      <c r="A402" s="566" t="s">
        <v>956</v>
      </c>
      <c r="B402" s="567"/>
      <c r="C402" s="567"/>
      <c r="D402" s="567"/>
      <c r="E402" s="567"/>
      <c r="F402" s="567"/>
      <c r="G402" s="568"/>
    </row>
    <row r="403" spans="1:7" s="296" customFormat="1" ht="12">
      <c r="A403" s="560" t="s">
        <v>54</v>
      </c>
      <c r="B403" s="561"/>
      <c r="C403" s="158" t="s">
        <v>135</v>
      </c>
      <c r="D403" s="158" t="s">
        <v>100</v>
      </c>
      <c r="E403" s="158" t="s">
        <v>136</v>
      </c>
      <c r="F403" s="158" t="s">
        <v>137</v>
      </c>
      <c r="G403" s="391" t="s">
        <v>31</v>
      </c>
    </row>
    <row r="404" spans="1:7" s="296" customFormat="1" ht="24">
      <c r="A404" s="392" t="s">
        <v>589</v>
      </c>
      <c r="B404" s="160" t="s">
        <v>163</v>
      </c>
      <c r="C404" s="159" t="s">
        <v>143</v>
      </c>
      <c r="D404" s="159" t="s">
        <v>672</v>
      </c>
      <c r="E404" s="161">
        <v>1</v>
      </c>
      <c r="F404" s="162">
        <v>32.409999999999997</v>
      </c>
      <c r="G404" s="393">
        <v>32.409999999999997</v>
      </c>
    </row>
    <row r="405" spans="1:7" s="296" customFormat="1" ht="12">
      <c r="A405" s="394"/>
      <c r="B405" s="395"/>
      <c r="C405" s="395"/>
      <c r="D405" s="395"/>
      <c r="E405" s="562" t="s">
        <v>148</v>
      </c>
      <c r="F405" s="562"/>
      <c r="G405" s="396">
        <v>32.409999999999997</v>
      </c>
    </row>
    <row r="406" spans="1:7" s="296" customFormat="1" ht="12">
      <c r="A406" s="560" t="s">
        <v>134</v>
      </c>
      <c r="B406" s="561"/>
      <c r="C406" s="158" t="s">
        <v>135</v>
      </c>
      <c r="D406" s="158" t="s">
        <v>100</v>
      </c>
      <c r="E406" s="158" t="s">
        <v>136</v>
      </c>
      <c r="F406" s="158" t="s">
        <v>137</v>
      </c>
      <c r="G406" s="391" t="s">
        <v>31</v>
      </c>
    </row>
    <row r="407" spans="1:7" s="296" customFormat="1" ht="12">
      <c r="A407" s="392" t="s">
        <v>164</v>
      </c>
      <c r="B407" s="160" t="s">
        <v>115</v>
      </c>
      <c r="C407" s="159" t="s">
        <v>64</v>
      </c>
      <c r="D407" s="159" t="s">
        <v>51</v>
      </c>
      <c r="E407" s="161">
        <v>0.1509375</v>
      </c>
      <c r="F407" s="162">
        <v>25.2</v>
      </c>
      <c r="G407" s="393">
        <v>3.8</v>
      </c>
    </row>
    <row r="408" spans="1:7" s="296" customFormat="1" ht="12">
      <c r="A408" s="392" t="s">
        <v>165</v>
      </c>
      <c r="B408" s="160" t="s">
        <v>114</v>
      </c>
      <c r="C408" s="159" t="s">
        <v>64</v>
      </c>
      <c r="D408" s="159" t="s">
        <v>51</v>
      </c>
      <c r="E408" s="161">
        <v>0.48299989999999998</v>
      </c>
      <c r="F408" s="162">
        <v>30.11</v>
      </c>
      <c r="G408" s="393">
        <v>14.54</v>
      </c>
    </row>
    <row r="409" spans="1:7" s="296" customFormat="1" ht="12">
      <c r="A409" s="394"/>
      <c r="B409" s="395"/>
      <c r="C409" s="395"/>
      <c r="D409" s="395"/>
      <c r="E409" s="562" t="s">
        <v>140</v>
      </c>
      <c r="F409" s="562"/>
      <c r="G409" s="396">
        <v>18.34</v>
      </c>
    </row>
    <row r="410" spans="1:7" s="296" customFormat="1" ht="12">
      <c r="A410" s="394"/>
      <c r="B410" s="395"/>
      <c r="C410" s="395"/>
      <c r="D410" s="395"/>
      <c r="E410" s="563" t="s">
        <v>344</v>
      </c>
      <c r="F410" s="563"/>
      <c r="G410" s="397">
        <v>50.75</v>
      </c>
    </row>
    <row r="411" spans="1:7" s="296" customFormat="1" ht="12">
      <c r="A411" s="394"/>
      <c r="B411" s="395"/>
      <c r="C411" s="395"/>
      <c r="D411" s="395"/>
      <c r="E411" s="564"/>
      <c r="F411" s="564"/>
      <c r="G411" s="565"/>
    </row>
    <row r="412" spans="1:7" s="296" customFormat="1" ht="12">
      <c r="A412" s="566" t="s">
        <v>957</v>
      </c>
      <c r="B412" s="567"/>
      <c r="C412" s="567"/>
      <c r="D412" s="567"/>
      <c r="E412" s="567"/>
      <c r="F412" s="567"/>
      <c r="G412" s="568"/>
    </row>
    <row r="413" spans="1:7" s="296" customFormat="1" ht="12">
      <c r="A413" s="560" t="s">
        <v>142</v>
      </c>
      <c r="B413" s="561"/>
      <c r="C413" s="158" t="s">
        <v>135</v>
      </c>
      <c r="D413" s="158" t="s">
        <v>100</v>
      </c>
      <c r="E413" s="158" t="s">
        <v>136</v>
      </c>
      <c r="F413" s="158" t="s">
        <v>137</v>
      </c>
      <c r="G413" s="391" t="s">
        <v>31</v>
      </c>
    </row>
    <row r="414" spans="1:7" s="296" customFormat="1" ht="24">
      <c r="A414" s="392" t="s">
        <v>958</v>
      </c>
      <c r="B414" s="160" t="s">
        <v>959</v>
      </c>
      <c r="C414" s="159" t="s">
        <v>64</v>
      </c>
      <c r="D414" s="159" t="s">
        <v>48</v>
      </c>
      <c r="E414" s="161">
        <v>1</v>
      </c>
      <c r="F414" s="162">
        <v>556.47</v>
      </c>
      <c r="G414" s="393">
        <v>556.47</v>
      </c>
    </row>
    <row r="415" spans="1:7" s="296" customFormat="1" ht="24">
      <c r="A415" s="392" t="s">
        <v>960</v>
      </c>
      <c r="B415" s="160" t="s">
        <v>961</v>
      </c>
      <c r="C415" s="159" t="s">
        <v>64</v>
      </c>
      <c r="D415" s="159" t="s">
        <v>48</v>
      </c>
      <c r="E415" s="161">
        <v>1</v>
      </c>
      <c r="F415" s="162">
        <v>81.22</v>
      </c>
      <c r="G415" s="393">
        <v>81.22</v>
      </c>
    </row>
    <row r="416" spans="1:7" s="296" customFormat="1" ht="12">
      <c r="A416" s="394"/>
      <c r="B416" s="395"/>
      <c r="C416" s="395"/>
      <c r="D416" s="395"/>
      <c r="E416" s="562" t="s">
        <v>144</v>
      </c>
      <c r="F416" s="562"/>
      <c r="G416" s="396">
        <v>637.69000000000005</v>
      </c>
    </row>
    <row r="417" spans="1:7" s="296" customFormat="1" ht="12">
      <c r="A417" s="394"/>
      <c r="B417" s="395"/>
      <c r="C417" s="395"/>
      <c r="D417" s="395"/>
      <c r="E417" s="563" t="s">
        <v>344</v>
      </c>
      <c r="F417" s="563"/>
      <c r="G417" s="397">
        <v>637.69000000000005</v>
      </c>
    </row>
    <row r="418" spans="1:7" s="296" customFormat="1" ht="12">
      <c r="A418" s="394"/>
      <c r="B418" s="395"/>
      <c r="C418" s="395"/>
      <c r="D418" s="395"/>
      <c r="E418" s="564"/>
      <c r="F418" s="564"/>
      <c r="G418" s="565"/>
    </row>
    <row r="419" spans="1:7" s="296" customFormat="1" ht="12">
      <c r="A419" s="566" t="s">
        <v>962</v>
      </c>
      <c r="B419" s="567"/>
      <c r="C419" s="567"/>
      <c r="D419" s="567"/>
      <c r="E419" s="567"/>
      <c r="F419" s="567"/>
      <c r="G419" s="568"/>
    </row>
    <row r="420" spans="1:7" s="296" customFormat="1" ht="12">
      <c r="A420" s="560" t="s">
        <v>54</v>
      </c>
      <c r="B420" s="561"/>
      <c r="C420" s="158" t="s">
        <v>135</v>
      </c>
      <c r="D420" s="158" t="s">
        <v>100</v>
      </c>
      <c r="E420" s="158" t="s">
        <v>136</v>
      </c>
      <c r="F420" s="158" t="s">
        <v>137</v>
      </c>
      <c r="G420" s="391" t="s">
        <v>31</v>
      </c>
    </row>
    <row r="421" spans="1:7" s="296" customFormat="1" ht="24">
      <c r="A421" s="392" t="s">
        <v>963</v>
      </c>
      <c r="B421" s="160" t="s">
        <v>964</v>
      </c>
      <c r="C421" s="159" t="s">
        <v>64</v>
      </c>
      <c r="D421" s="159" t="s">
        <v>180</v>
      </c>
      <c r="E421" s="161">
        <v>1</v>
      </c>
      <c r="F421" s="162">
        <v>721.7</v>
      </c>
      <c r="G421" s="393">
        <v>721.7</v>
      </c>
    </row>
    <row r="422" spans="1:7" s="296" customFormat="1" ht="24">
      <c r="A422" s="392" t="s">
        <v>965</v>
      </c>
      <c r="B422" s="160" t="s">
        <v>966</v>
      </c>
      <c r="C422" s="159" t="s">
        <v>64</v>
      </c>
      <c r="D422" s="159" t="s">
        <v>48</v>
      </c>
      <c r="E422" s="161">
        <v>6</v>
      </c>
      <c r="F422" s="162">
        <v>1.47</v>
      </c>
      <c r="G422" s="393">
        <v>8.82</v>
      </c>
    </row>
    <row r="423" spans="1:7" s="296" customFormat="1" ht="12">
      <c r="A423" s="392" t="s">
        <v>967</v>
      </c>
      <c r="B423" s="160" t="s">
        <v>968</v>
      </c>
      <c r="C423" s="159" t="s">
        <v>64</v>
      </c>
      <c r="D423" s="159" t="s">
        <v>56</v>
      </c>
      <c r="E423" s="161">
        <v>0.38447999999999999</v>
      </c>
      <c r="F423" s="162">
        <v>37.03</v>
      </c>
      <c r="G423" s="393">
        <v>14.24</v>
      </c>
    </row>
    <row r="424" spans="1:7" s="296" customFormat="1" ht="12">
      <c r="A424" s="392" t="s">
        <v>969</v>
      </c>
      <c r="B424" s="160" t="s">
        <v>970</v>
      </c>
      <c r="C424" s="159" t="s">
        <v>64</v>
      </c>
      <c r="D424" s="159" t="s">
        <v>56</v>
      </c>
      <c r="E424" s="161">
        <v>4.2900000000000001E-2</v>
      </c>
      <c r="F424" s="162">
        <v>98.93</v>
      </c>
      <c r="G424" s="393">
        <v>4.24</v>
      </c>
    </row>
    <row r="425" spans="1:7" s="296" customFormat="1" ht="24">
      <c r="A425" s="392" t="s">
        <v>971</v>
      </c>
      <c r="B425" s="160" t="s">
        <v>972</v>
      </c>
      <c r="C425" s="159" t="s">
        <v>64</v>
      </c>
      <c r="D425" s="159" t="s">
        <v>48</v>
      </c>
      <c r="E425" s="161">
        <v>2</v>
      </c>
      <c r="F425" s="162">
        <v>17.37</v>
      </c>
      <c r="G425" s="393">
        <v>34.74</v>
      </c>
    </row>
    <row r="426" spans="1:7" s="296" customFormat="1" ht="12">
      <c r="A426" s="394"/>
      <c r="B426" s="395"/>
      <c r="C426" s="395"/>
      <c r="D426" s="395"/>
      <c r="E426" s="562" t="s">
        <v>148</v>
      </c>
      <c r="F426" s="562"/>
      <c r="G426" s="396">
        <v>783.74</v>
      </c>
    </row>
    <row r="427" spans="1:7" s="296" customFormat="1" ht="12">
      <c r="A427" s="560" t="s">
        <v>134</v>
      </c>
      <c r="B427" s="561"/>
      <c r="C427" s="158" t="s">
        <v>135</v>
      </c>
      <c r="D427" s="158" t="s">
        <v>100</v>
      </c>
      <c r="E427" s="158" t="s">
        <v>136</v>
      </c>
      <c r="F427" s="158" t="s">
        <v>137</v>
      </c>
      <c r="G427" s="391" t="s">
        <v>31</v>
      </c>
    </row>
    <row r="428" spans="1:7" s="296" customFormat="1" ht="12">
      <c r="A428" s="392" t="s">
        <v>973</v>
      </c>
      <c r="B428" s="160" t="s">
        <v>974</v>
      </c>
      <c r="C428" s="159" t="s">
        <v>64</v>
      </c>
      <c r="D428" s="159" t="s">
        <v>51</v>
      </c>
      <c r="E428" s="161">
        <v>0.98361759999999998</v>
      </c>
      <c r="F428" s="162">
        <v>27.97</v>
      </c>
      <c r="G428" s="393">
        <v>27.51</v>
      </c>
    </row>
    <row r="429" spans="1:7" s="296" customFormat="1" ht="12">
      <c r="A429" s="392" t="s">
        <v>141</v>
      </c>
      <c r="B429" s="160" t="s">
        <v>52</v>
      </c>
      <c r="C429" s="159" t="s">
        <v>64</v>
      </c>
      <c r="D429" s="159" t="s">
        <v>51</v>
      </c>
      <c r="E429" s="161">
        <v>0.86272959999999999</v>
      </c>
      <c r="F429" s="162">
        <v>23.48</v>
      </c>
      <c r="G429" s="393">
        <v>20.260000000000002</v>
      </c>
    </row>
    <row r="430" spans="1:7" s="296" customFormat="1" ht="12">
      <c r="A430" s="394"/>
      <c r="B430" s="395"/>
      <c r="C430" s="395"/>
      <c r="D430" s="395"/>
      <c r="E430" s="562" t="s">
        <v>140</v>
      </c>
      <c r="F430" s="562"/>
      <c r="G430" s="396">
        <v>47.77</v>
      </c>
    </row>
    <row r="431" spans="1:7" s="296" customFormat="1" ht="12">
      <c r="A431" s="394"/>
      <c r="B431" s="395"/>
      <c r="C431" s="395"/>
      <c r="D431" s="395"/>
      <c r="E431" s="563" t="s">
        <v>344</v>
      </c>
      <c r="F431" s="563"/>
      <c r="G431" s="397">
        <v>831.51</v>
      </c>
    </row>
    <row r="432" spans="1:7" s="296" customFormat="1" ht="12">
      <c r="A432" s="394"/>
      <c r="B432" s="395"/>
      <c r="C432" s="395"/>
      <c r="D432" s="395"/>
      <c r="E432" s="564"/>
      <c r="F432" s="564"/>
      <c r="G432" s="565"/>
    </row>
    <row r="433" spans="1:7" s="296" customFormat="1" ht="12">
      <c r="A433" s="566" t="s">
        <v>975</v>
      </c>
      <c r="B433" s="567"/>
      <c r="C433" s="567"/>
      <c r="D433" s="567"/>
      <c r="E433" s="567"/>
      <c r="F433" s="567"/>
      <c r="G433" s="568"/>
    </row>
    <row r="434" spans="1:7" s="296" customFormat="1" ht="12">
      <c r="A434" s="560" t="s">
        <v>54</v>
      </c>
      <c r="B434" s="561"/>
      <c r="C434" s="158" t="s">
        <v>135</v>
      </c>
      <c r="D434" s="158" t="s">
        <v>100</v>
      </c>
      <c r="E434" s="158" t="s">
        <v>136</v>
      </c>
      <c r="F434" s="158" t="s">
        <v>137</v>
      </c>
      <c r="G434" s="391" t="s">
        <v>31</v>
      </c>
    </row>
    <row r="435" spans="1:7" s="296" customFormat="1" ht="24">
      <c r="A435" s="392" t="s">
        <v>976</v>
      </c>
      <c r="B435" s="160" t="s">
        <v>977</v>
      </c>
      <c r="C435" s="159" t="s">
        <v>143</v>
      </c>
      <c r="D435" s="159" t="s">
        <v>672</v>
      </c>
      <c r="E435" s="161">
        <v>1</v>
      </c>
      <c r="F435" s="162">
        <v>264.2</v>
      </c>
      <c r="G435" s="393">
        <v>264.2</v>
      </c>
    </row>
    <row r="436" spans="1:7" s="296" customFormat="1" ht="12">
      <c r="A436" s="392" t="s">
        <v>967</v>
      </c>
      <c r="B436" s="160" t="s">
        <v>968</v>
      </c>
      <c r="C436" s="159" t="s">
        <v>64</v>
      </c>
      <c r="D436" s="159" t="s">
        <v>56</v>
      </c>
      <c r="E436" s="161">
        <v>8.5400000000000004E-2</v>
      </c>
      <c r="F436" s="162">
        <v>37.03</v>
      </c>
      <c r="G436" s="393">
        <v>3.16</v>
      </c>
    </row>
    <row r="437" spans="1:7" s="296" customFormat="1" ht="12">
      <c r="A437" s="394"/>
      <c r="B437" s="395"/>
      <c r="C437" s="395"/>
      <c r="D437" s="395"/>
      <c r="E437" s="562" t="s">
        <v>148</v>
      </c>
      <c r="F437" s="562"/>
      <c r="G437" s="396">
        <v>267.36</v>
      </c>
    </row>
    <row r="438" spans="1:7" s="296" customFormat="1" ht="12">
      <c r="A438" s="394"/>
      <c r="B438" s="395"/>
      <c r="C438" s="395"/>
      <c r="D438" s="395"/>
      <c r="E438" s="563" t="s">
        <v>344</v>
      </c>
      <c r="F438" s="563"/>
      <c r="G438" s="397">
        <v>267.36</v>
      </c>
    </row>
    <row r="439" spans="1:7" s="296" customFormat="1" ht="12">
      <c r="A439" s="394"/>
      <c r="B439" s="395"/>
      <c r="C439" s="395"/>
      <c r="D439" s="395"/>
      <c r="E439" s="564"/>
      <c r="F439" s="564"/>
      <c r="G439" s="565"/>
    </row>
    <row r="440" spans="1:7" s="296" customFormat="1" ht="12">
      <c r="A440" s="566" t="s">
        <v>978</v>
      </c>
      <c r="B440" s="567"/>
      <c r="C440" s="567"/>
      <c r="D440" s="567"/>
      <c r="E440" s="567"/>
      <c r="F440" s="567"/>
      <c r="G440" s="568"/>
    </row>
    <row r="441" spans="1:7" s="296" customFormat="1" ht="12">
      <c r="A441" s="560" t="s">
        <v>54</v>
      </c>
      <c r="B441" s="561"/>
      <c r="C441" s="158" t="s">
        <v>135</v>
      </c>
      <c r="D441" s="158" t="s">
        <v>100</v>
      </c>
      <c r="E441" s="158" t="s">
        <v>136</v>
      </c>
      <c r="F441" s="158" t="s">
        <v>137</v>
      </c>
      <c r="G441" s="391" t="s">
        <v>31</v>
      </c>
    </row>
    <row r="442" spans="1:7" s="296" customFormat="1" ht="24">
      <c r="A442" s="392" t="s">
        <v>979</v>
      </c>
      <c r="B442" s="160" t="s">
        <v>980</v>
      </c>
      <c r="C442" s="159" t="s">
        <v>64</v>
      </c>
      <c r="D442" s="159" t="s">
        <v>48</v>
      </c>
      <c r="E442" s="161">
        <v>1</v>
      </c>
      <c r="F442" s="162">
        <v>595.76</v>
      </c>
      <c r="G442" s="393">
        <v>595.76</v>
      </c>
    </row>
    <row r="443" spans="1:7" s="296" customFormat="1" ht="12">
      <c r="A443" s="394"/>
      <c r="B443" s="395"/>
      <c r="C443" s="395"/>
      <c r="D443" s="395"/>
      <c r="E443" s="562" t="s">
        <v>148</v>
      </c>
      <c r="F443" s="562"/>
      <c r="G443" s="396">
        <v>595.76</v>
      </c>
    </row>
    <row r="444" spans="1:7" s="296" customFormat="1" ht="12">
      <c r="A444" s="560" t="s">
        <v>134</v>
      </c>
      <c r="B444" s="561"/>
      <c r="C444" s="158" t="s">
        <v>135</v>
      </c>
      <c r="D444" s="158" t="s">
        <v>100</v>
      </c>
      <c r="E444" s="158" t="s">
        <v>136</v>
      </c>
      <c r="F444" s="158" t="s">
        <v>137</v>
      </c>
      <c r="G444" s="391" t="s">
        <v>31</v>
      </c>
    </row>
    <row r="445" spans="1:7" s="296" customFormat="1" ht="24">
      <c r="A445" s="392" t="s">
        <v>876</v>
      </c>
      <c r="B445" s="160" t="s">
        <v>877</v>
      </c>
      <c r="C445" s="159" t="s">
        <v>64</v>
      </c>
      <c r="D445" s="159" t="s">
        <v>51</v>
      </c>
      <c r="E445" s="161">
        <v>0.48754189999999997</v>
      </c>
      <c r="F445" s="162">
        <v>27.68</v>
      </c>
      <c r="G445" s="393">
        <v>13.49</v>
      </c>
    </row>
    <row r="446" spans="1:7" s="296" customFormat="1" ht="12">
      <c r="A446" s="392" t="s">
        <v>141</v>
      </c>
      <c r="B446" s="160" t="s">
        <v>52</v>
      </c>
      <c r="C446" s="159" t="s">
        <v>64</v>
      </c>
      <c r="D446" s="159" t="s">
        <v>51</v>
      </c>
      <c r="E446" s="161">
        <v>0.18713730000000001</v>
      </c>
      <c r="F446" s="162">
        <v>23.48</v>
      </c>
      <c r="G446" s="393">
        <v>4.3899999999999997</v>
      </c>
    </row>
    <row r="447" spans="1:7" s="296" customFormat="1" ht="12">
      <c r="A447" s="394"/>
      <c r="B447" s="395"/>
      <c r="C447" s="395"/>
      <c r="D447" s="395"/>
      <c r="E447" s="562" t="s">
        <v>140</v>
      </c>
      <c r="F447" s="562"/>
      <c r="G447" s="396">
        <v>17.88</v>
      </c>
    </row>
    <row r="448" spans="1:7" s="296" customFormat="1" ht="12">
      <c r="A448" s="394"/>
      <c r="B448" s="395"/>
      <c r="C448" s="395"/>
      <c r="D448" s="395"/>
      <c r="E448" s="563" t="s">
        <v>344</v>
      </c>
      <c r="F448" s="563"/>
      <c r="G448" s="397">
        <v>613.64</v>
      </c>
    </row>
    <row r="449" spans="1:7" s="296" customFormat="1" ht="12">
      <c r="A449" s="394"/>
      <c r="B449" s="395"/>
      <c r="C449" s="395"/>
      <c r="D449" s="395"/>
      <c r="E449" s="564"/>
      <c r="F449" s="564"/>
      <c r="G449" s="565"/>
    </row>
    <row r="450" spans="1:7" s="296" customFormat="1" ht="12">
      <c r="A450" s="566" t="s">
        <v>981</v>
      </c>
      <c r="B450" s="567"/>
      <c r="C450" s="567"/>
      <c r="D450" s="567"/>
      <c r="E450" s="567"/>
      <c r="F450" s="567"/>
      <c r="G450" s="568"/>
    </row>
    <row r="451" spans="1:7" s="296" customFormat="1" ht="12">
      <c r="A451" s="560" t="s">
        <v>54</v>
      </c>
      <c r="B451" s="561"/>
      <c r="C451" s="158" t="s">
        <v>135</v>
      </c>
      <c r="D451" s="158" t="s">
        <v>100</v>
      </c>
      <c r="E451" s="158" t="s">
        <v>136</v>
      </c>
      <c r="F451" s="158" t="s">
        <v>137</v>
      </c>
      <c r="G451" s="391" t="s">
        <v>31</v>
      </c>
    </row>
    <row r="452" spans="1:7" s="296" customFormat="1" ht="24">
      <c r="A452" s="392" t="s">
        <v>982</v>
      </c>
      <c r="B452" s="160" t="s">
        <v>983</v>
      </c>
      <c r="C452" s="159" t="s">
        <v>64</v>
      </c>
      <c r="D452" s="159" t="s">
        <v>48</v>
      </c>
      <c r="E452" s="161">
        <v>1</v>
      </c>
      <c r="F452" s="162">
        <v>94.78</v>
      </c>
      <c r="G452" s="393">
        <v>94.78</v>
      </c>
    </row>
    <row r="453" spans="1:7" s="296" customFormat="1" ht="12">
      <c r="A453" s="394"/>
      <c r="B453" s="395"/>
      <c r="C453" s="395"/>
      <c r="D453" s="395"/>
      <c r="E453" s="562" t="s">
        <v>148</v>
      </c>
      <c r="F453" s="562"/>
      <c r="G453" s="396">
        <v>94.78</v>
      </c>
    </row>
    <row r="454" spans="1:7" s="296" customFormat="1" ht="12">
      <c r="A454" s="560" t="s">
        <v>134</v>
      </c>
      <c r="B454" s="561"/>
      <c r="C454" s="158" t="s">
        <v>135</v>
      </c>
      <c r="D454" s="158" t="s">
        <v>100</v>
      </c>
      <c r="E454" s="158" t="s">
        <v>136</v>
      </c>
      <c r="F454" s="158" t="s">
        <v>137</v>
      </c>
      <c r="G454" s="391" t="s">
        <v>31</v>
      </c>
    </row>
    <row r="455" spans="1:7" s="296" customFormat="1" ht="24">
      <c r="A455" s="392" t="s">
        <v>876</v>
      </c>
      <c r="B455" s="160" t="s">
        <v>877</v>
      </c>
      <c r="C455" s="159" t="s">
        <v>64</v>
      </c>
      <c r="D455" s="159" t="s">
        <v>51</v>
      </c>
      <c r="E455" s="161">
        <v>0.17908479999999999</v>
      </c>
      <c r="F455" s="162">
        <v>27.68</v>
      </c>
      <c r="G455" s="393">
        <v>4.95</v>
      </c>
    </row>
    <row r="456" spans="1:7" s="296" customFormat="1" ht="12">
      <c r="A456" s="392" t="s">
        <v>141</v>
      </c>
      <c r="B456" s="160" t="s">
        <v>52</v>
      </c>
      <c r="C456" s="159" t="s">
        <v>64</v>
      </c>
      <c r="D456" s="159" t="s">
        <v>51</v>
      </c>
      <c r="E456" s="161">
        <v>6.8739599999999998E-2</v>
      </c>
      <c r="F456" s="162">
        <v>23.48</v>
      </c>
      <c r="G456" s="393">
        <v>1.61</v>
      </c>
    </row>
    <row r="457" spans="1:7" s="296" customFormat="1" ht="12">
      <c r="A457" s="394"/>
      <c r="B457" s="395"/>
      <c r="C457" s="395"/>
      <c r="D457" s="395"/>
      <c r="E457" s="562" t="s">
        <v>140</v>
      </c>
      <c r="F457" s="562"/>
      <c r="G457" s="396">
        <v>6.56</v>
      </c>
    </row>
    <row r="458" spans="1:7" s="296" customFormat="1" ht="12">
      <c r="A458" s="394"/>
      <c r="B458" s="395"/>
      <c r="C458" s="395"/>
      <c r="D458" s="395"/>
      <c r="E458" s="563" t="s">
        <v>344</v>
      </c>
      <c r="F458" s="563"/>
      <c r="G458" s="397">
        <v>101.34</v>
      </c>
    </row>
    <row r="459" spans="1:7" s="296" customFormat="1" ht="12">
      <c r="A459" s="394"/>
      <c r="B459" s="395"/>
      <c r="C459" s="395"/>
      <c r="D459" s="395"/>
      <c r="E459" s="564"/>
      <c r="F459" s="564"/>
      <c r="G459" s="565"/>
    </row>
    <row r="460" spans="1:7" s="296" customFormat="1" ht="12">
      <c r="A460" s="566" t="s">
        <v>984</v>
      </c>
      <c r="B460" s="567"/>
      <c r="C460" s="567"/>
      <c r="D460" s="567"/>
      <c r="E460" s="567"/>
      <c r="F460" s="567"/>
      <c r="G460" s="568"/>
    </row>
    <row r="461" spans="1:7" s="296" customFormat="1" ht="12">
      <c r="A461" s="560" t="s">
        <v>54</v>
      </c>
      <c r="B461" s="561"/>
      <c r="C461" s="158" t="s">
        <v>135</v>
      </c>
      <c r="D461" s="158" t="s">
        <v>100</v>
      </c>
      <c r="E461" s="158" t="s">
        <v>136</v>
      </c>
      <c r="F461" s="158" t="s">
        <v>137</v>
      </c>
      <c r="G461" s="391" t="s">
        <v>31</v>
      </c>
    </row>
    <row r="462" spans="1:7" s="296" customFormat="1" ht="12">
      <c r="A462" s="392" t="s">
        <v>985</v>
      </c>
      <c r="B462" s="160" t="s">
        <v>986</v>
      </c>
      <c r="C462" s="159" t="s">
        <v>64</v>
      </c>
      <c r="D462" s="159" t="s">
        <v>48</v>
      </c>
      <c r="E462" s="161">
        <v>1</v>
      </c>
      <c r="F462" s="162">
        <v>301.3</v>
      </c>
      <c r="G462" s="393">
        <v>301.3</v>
      </c>
    </row>
    <row r="463" spans="1:7" s="296" customFormat="1" ht="12">
      <c r="A463" s="394"/>
      <c r="B463" s="395"/>
      <c r="C463" s="395"/>
      <c r="D463" s="395"/>
      <c r="E463" s="562" t="s">
        <v>148</v>
      </c>
      <c r="F463" s="562"/>
      <c r="G463" s="396">
        <v>301.3</v>
      </c>
    </row>
    <row r="464" spans="1:7" s="296" customFormat="1" ht="12">
      <c r="A464" s="560" t="s">
        <v>134</v>
      </c>
      <c r="B464" s="561"/>
      <c r="C464" s="158" t="s">
        <v>135</v>
      </c>
      <c r="D464" s="158" t="s">
        <v>100</v>
      </c>
      <c r="E464" s="158" t="s">
        <v>136</v>
      </c>
      <c r="F464" s="158" t="s">
        <v>137</v>
      </c>
      <c r="G464" s="391" t="s">
        <v>31</v>
      </c>
    </row>
    <row r="465" spans="1:7" s="296" customFormat="1" ht="24">
      <c r="A465" s="392" t="s">
        <v>876</v>
      </c>
      <c r="B465" s="160" t="s">
        <v>877</v>
      </c>
      <c r="C465" s="159" t="s">
        <v>64</v>
      </c>
      <c r="D465" s="159" t="s">
        <v>51</v>
      </c>
      <c r="E465" s="161">
        <v>0.30426449999999999</v>
      </c>
      <c r="F465" s="162">
        <v>27.68</v>
      </c>
      <c r="G465" s="393">
        <v>8.42</v>
      </c>
    </row>
    <row r="466" spans="1:7" s="296" customFormat="1" ht="12">
      <c r="A466" s="392" t="s">
        <v>141</v>
      </c>
      <c r="B466" s="160" t="s">
        <v>52</v>
      </c>
      <c r="C466" s="159" t="s">
        <v>64</v>
      </c>
      <c r="D466" s="159" t="s">
        <v>51</v>
      </c>
      <c r="E466" s="161">
        <v>0.1167884</v>
      </c>
      <c r="F466" s="162">
        <v>23.48</v>
      </c>
      <c r="G466" s="393">
        <v>2.74</v>
      </c>
    </row>
    <row r="467" spans="1:7" s="296" customFormat="1" ht="12">
      <c r="A467" s="394"/>
      <c r="B467" s="395"/>
      <c r="C467" s="395"/>
      <c r="D467" s="395"/>
      <c r="E467" s="562" t="s">
        <v>140</v>
      </c>
      <c r="F467" s="562"/>
      <c r="G467" s="396">
        <v>11.16</v>
      </c>
    </row>
    <row r="468" spans="1:7" s="296" customFormat="1" ht="12">
      <c r="A468" s="394"/>
      <c r="B468" s="395"/>
      <c r="C468" s="395"/>
      <c r="D468" s="395"/>
      <c r="E468" s="563" t="s">
        <v>344</v>
      </c>
      <c r="F468" s="563"/>
      <c r="G468" s="397">
        <v>312.45999999999998</v>
      </c>
    </row>
    <row r="469" spans="1:7" s="296" customFormat="1" ht="12">
      <c r="A469" s="394"/>
      <c r="B469" s="395"/>
      <c r="C469" s="395"/>
      <c r="D469" s="395"/>
      <c r="E469" s="564"/>
      <c r="F469" s="564"/>
      <c r="G469" s="565"/>
    </row>
    <row r="470" spans="1:7" s="296" customFormat="1" ht="12">
      <c r="A470" s="566" t="s">
        <v>987</v>
      </c>
      <c r="B470" s="567"/>
      <c r="C470" s="567"/>
      <c r="D470" s="567"/>
      <c r="E470" s="567"/>
      <c r="F470" s="567"/>
      <c r="G470" s="568"/>
    </row>
    <row r="471" spans="1:7" s="296" customFormat="1" ht="12">
      <c r="A471" s="560" t="s">
        <v>54</v>
      </c>
      <c r="B471" s="561"/>
      <c r="C471" s="158" t="s">
        <v>135</v>
      </c>
      <c r="D471" s="158" t="s">
        <v>100</v>
      </c>
      <c r="E471" s="158" t="s">
        <v>136</v>
      </c>
      <c r="F471" s="158" t="s">
        <v>137</v>
      </c>
      <c r="G471" s="391" t="s">
        <v>31</v>
      </c>
    </row>
    <row r="472" spans="1:7" s="296" customFormat="1" ht="12">
      <c r="A472" s="392" t="s">
        <v>988</v>
      </c>
      <c r="B472" s="160" t="s">
        <v>989</v>
      </c>
      <c r="C472" s="159" t="s">
        <v>64</v>
      </c>
      <c r="D472" s="159" t="s">
        <v>48</v>
      </c>
      <c r="E472" s="161">
        <v>1</v>
      </c>
      <c r="F472" s="162">
        <v>69.09</v>
      </c>
      <c r="G472" s="393">
        <v>69.09</v>
      </c>
    </row>
    <row r="473" spans="1:7" s="296" customFormat="1" ht="12">
      <c r="A473" s="392" t="s">
        <v>990</v>
      </c>
      <c r="B473" s="160" t="s">
        <v>991</v>
      </c>
      <c r="C473" s="159" t="s">
        <v>64</v>
      </c>
      <c r="D473" s="159" t="s">
        <v>48</v>
      </c>
      <c r="E473" s="161">
        <v>2.1000000000000001E-2</v>
      </c>
      <c r="F473" s="162">
        <v>4.09</v>
      </c>
      <c r="G473" s="393">
        <v>0.08</v>
      </c>
    </row>
    <row r="474" spans="1:7" s="296" customFormat="1" ht="12">
      <c r="A474" s="394"/>
      <c r="B474" s="395"/>
      <c r="C474" s="395"/>
      <c r="D474" s="395"/>
      <c r="E474" s="562" t="s">
        <v>148</v>
      </c>
      <c r="F474" s="562"/>
      <c r="G474" s="396">
        <v>69.17</v>
      </c>
    </row>
    <row r="475" spans="1:7" s="296" customFormat="1" ht="12">
      <c r="A475" s="560" t="s">
        <v>134</v>
      </c>
      <c r="B475" s="561"/>
      <c r="C475" s="158" t="s">
        <v>135</v>
      </c>
      <c r="D475" s="158" t="s">
        <v>100</v>
      </c>
      <c r="E475" s="158" t="s">
        <v>136</v>
      </c>
      <c r="F475" s="158" t="s">
        <v>137</v>
      </c>
      <c r="G475" s="391" t="s">
        <v>31</v>
      </c>
    </row>
    <row r="476" spans="1:7" s="296" customFormat="1" ht="24">
      <c r="A476" s="392" t="s">
        <v>876</v>
      </c>
      <c r="B476" s="160" t="s">
        <v>877</v>
      </c>
      <c r="C476" s="159" t="s">
        <v>64</v>
      </c>
      <c r="D476" s="159" t="s">
        <v>51</v>
      </c>
      <c r="E476" s="161">
        <v>0.15033540000000001</v>
      </c>
      <c r="F476" s="162">
        <v>27.68</v>
      </c>
      <c r="G476" s="393">
        <v>4.16</v>
      </c>
    </row>
    <row r="477" spans="1:7" s="296" customFormat="1" ht="12">
      <c r="A477" s="392" t="s">
        <v>141</v>
      </c>
      <c r="B477" s="160" t="s">
        <v>52</v>
      </c>
      <c r="C477" s="159" t="s">
        <v>64</v>
      </c>
      <c r="D477" s="159" t="s">
        <v>51</v>
      </c>
      <c r="E477" s="161">
        <v>5.7704499999999999E-2</v>
      </c>
      <c r="F477" s="162">
        <v>23.48</v>
      </c>
      <c r="G477" s="393">
        <v>1.35</v>
      </c>
    </row>
    <row r="478" spans="1:7" s="296" customFormat="1" ht="12">
      <c r="A478" s="394"/>
      <c r="B478" s="395"/>
      <c r="C478" s="395"/>
      <c r="D478" s="395"/>
      <c r="E478" s="562" t="s">
        <v>140</v>
      </c>
      <c r="F478" s="562"/>
      <c r="G478" s="396">
        <v>5.51</v>
      </c>
    </row>
    <row r="479" spans="1:7" s="296" customFormat="1" ht="12">
      <c r="A479" s="394"/>
      <c r="B479" s="395"/>
      <c r="C479" s="395"/>
      <c r="D479" s="395"/>
      <c r="E479" s="563" t="s">
        <v>344</v>
      </c>
      <c r="F479" s="563"/>
      <c r="G479" s="397">
        <v>74.680000000000007</v>
      </c>
    </row>
    <row r="480" spans="1:7" s="296" customFormat="1" ht="12">
      <c r="A480" s="394"/>
      <c r="B480" s="395"/>
      <c r="C480" s="395"/>
      <c r="D480" s="395"/>
      <c r="E480" s="564"/>
      <c r="F480" s="564"/>
      <c r="G480" s="565"/>
    </row>
    <row r="481" spans="1:7" s="296" customFormat="1" ht="12">
      <c r="A481" s="566" t="s">
        <v>992</v>
      </c>
      <c r="B481" s="567"/>
      <c r="C481" s="567"/>
      <c r="D481" s="567"/>
      <c r="E481" s="567"/>
      <c r="F481" s="567"/>
      <c r="G481" s="568"/>
    </row>
    <row r="482" spans="1:7" s="296" customFormat="1" ht="12">
      <c r="A482" s="560" t="s">
        <v>54</v>
      </c>
      <c r="B482" s="561"/>
      <c r="C482" s="158" t="s">
        <v>135</v>
      </c>
      <c r="D482" s="158" t="s">
        <v>100</v>
      </c>
      <c r="E482" s="158" t="s">
        <v>136</v>
      </c>
      <c r="F482" s="158" t="s">
        <v>137</v>
      </c>
      <c r="G482" s="391" t="s">
        <v>31</v>
      </c>
    </row>
    <row r="483" spans="1:7" s="296" customFormat="1" ht="12">
      <c r="A483" s="392" t="s">
        <v>993</v>
      </c>
      <c r="B483" s="160" t="s">
        <v>994</v>
      </c>
      <c r="C483" s="159" t="s">
        <v>64</v>
      </c>
      <c r="D483" s="159" t="s">
        <v>48</v>
      </c>
      <c r="E483" s="161">
        <v>2.92E-2</v>
      </c>
      <c r="F483" s="162">
        <v>87.71</v>
      </c>
      <c r="G483" s="393">
        <v>2.56</v>
      </c>
    </row>
    <row r="484" spans="1:7" s="296" customFormat="1" ht="24">
      <c r="A484" s="392" t="s">
        <v>995</v>
      </c>
      <c r="B484" s="160" t="s">
        <v>996</v>
      </c>
      <c r="C484" s="159" t="s">
        <v>64</v>
      </c>
      <c r="D484" s="159" t="s">
        <v>48</v>
      </c>
      <c r="E484" s="161">
        <v>1</v>
      </c>
      <c r="F484" s="162">
        <v>68.89</v>
      </c>
      <c r="G484" s="393">
        <v>68.89</v>
      </c>
    </row>
    <row r="485" spans="1:7" s="296" customFormat="1" ht="12">
      <c r="A485" s="392" t="s">
        <v>997</v>
      </c>
      <c r="B485" s="160" t="s">
        <v>998</v>
      </c>
      <c r="C485" s="159" t="s">
        <v>64</v>
      </c>
      <c r="D485" s="159" t="s">
        <v>48</v>
      </c>
      <c r="E485" s="161">
        <v>1.54E-2</v>
      </c>
      <c r="F485" s="162">
        <v>2.31</v>
      </c>
      <c r="G485" s="393">
        <v>0.03</v>
      </c>
    </row>
    <row r="486" spans="1:7" s="296" customFormat="1" ht="24">
      <c r="A486" s="392" t="s">
        <v>999</v>
      </c>
      <c r="B486" s="160" t="s">
        <v>1000</v>
      </c>
      <c r="C486" s="159" t="s">
        <v>64</v>
      </c>
      <c r="D486" s="159" t="s">
        <v>48</v>
      </c>
      <c r="E486" s="161">
        <v>4.3999999999999997E-2</v>
      </c>
      <c r="F486" s="162">
        <v>99.38</v>
      </c>
      <c r="G486" s="393">
        <v>4.37</v>
      </c>
    </row>
    <row r="487" spans="1:7" s="296" customFormat="1" ht="12">
      <c r="A487" s="394"/>
      <c r="B487" s="395"/>
      <c r="C487" s="395"/>
      <c r="D487" s="395"/>
      <c r="E487" s="562" t="s">
        <v>148</v>
      </c>
      <c r="F487" s="562"/>
      <c r="G487" s="396">
        <v>75.849999999999994</v>
      </c>
    </row>
    <row r="488" spans="1:7" s="296" customFormat="1" ht="12">
      <c r="A488" s="560" t="s">
        <v>134</v>
      </c>
      <c r="B488" s="561"/>
      <c r="C488" s="158" t="s">
        <v>135</v>
      </c>
      <c r="D488" s="158" t="s">
        <v>100</v>
      </c>
      <c r="E488" s="158" t="s">
        <v>136</v>
      </c>
      <c r="F488" s="158" t="s">
        <v>137</v>
      </c>
      <c r="G488" s="391" t="s">
        <v>31</v>
      </c>
    </row>
    <row r="489" spans="1:7" s="296" customFormat="1" ht="24">
      <c r="A489" s="392" t="s">
        <v>1001</v>
      </c>
      <c r="B489" s="160" t="s">
        <v>1002</v>
      </c>
      <c r="C489" s="159" t="s">
        <v>64</v>
      </c>
      <c r="D489" s="159" t="s">
        <v>51</v>
      </c>
      <c r="E489" s="161">
        <v>0.42309999999999998</v>
      </c>
      <c r="F489" s="162">
        <v>24.26</v>
      </c>
      <c r="G489" s="393">
        <v>10.26</v>
      </c>
    </row>
    <row r="490" spans="1:7" s="296" customFormat="1" ht="24">
      <c r="A490" s="392" t="s">
        <v>876</v>
      </c>
      <c r="B490" s="160" t="s">
        <v>877</v>
      </c>
      <c r="C490" s="159" t="s">
        <v>64</v>
      </c>
      <c r="D490" s="159" t="s">
        <v>51</v>
      </c>
      <c r="E490" s="161">
        <v>0.42309999999999998</v>
      </c>
      <c r="F490" s="162">
        <v>27.68</v>
      </c>
      <c r="G490" s="393">
        <v>11.71</v>
      </c>
    </row>
    <row r="491" spans="1:7" s="296" customFormat="1" ht="12">
      <c r="A491" s="394"/>
      <c r="B491" s="395"/>
      <c r="C491" s="395"/>
      <c r="D491" s="395"/>
      <c r="E491" s="562" t="s">
        <v>140</v>
      </c>
      <c r="F491" s="562"/>
      <c r="G491" s="396">
        <v>21.97</v>
      </c>
    </row>
    <row r="492" spans="1:7" s="296" customFormat="1" ht="12">
      <c r="A492" s="394"/>
      <c r="B492" s="395"/>
      <c r="C492" s="395"/>
      <c r="D492" s="395"/>
      <c r="E492" s="563" t="s">
        <v>344</v>
      </c>
      <c r="F492" s="563"/>
      <c r="G492" s="397">
        <v>97.82</v>
      </c>
    </row>
    <row r="493" spans="1:7" s="296" customFormat="1" ht="12">
      <c r="A493" s="394"/>
      <c r="B493" s="395"/>
      <c r="C493" s="395"/>
      <c r="D493" s="395"/>
      <c r="E493" s="564"/>
      <c r="F493" s="564"/>
      <c r="G493" s="565"/>
    </row>
    <row r="494" spans="1:7" s="296" customFormat="1" ht="12">
      <c r="A494" s="566" t="s">
        <v>1003</v>
      </c>
      <c r="B494" s="567"/>
      <c r="C494" s="567"/>
      <c r="D494" s="567"/>
      <c r="E494" s="567"/>
      <c r="F494" s="567"/>
      <c r="G494" s="568"/>
    </row>
    <row r="495" spans="1:7" s="296" customFormat="1" ht="12">
      <c r="A495" s="560" t="s">
        <v>54</v>
      </c>
      <c r="B495" s="561"/>
      <c r="C495" s="158" t="s">
        <v>135</v>
      </c>
      <c r="D495" s="158" t="s">
        <v>100</v>
      </c>
      <c r="E495" s="158" t="s">
        <v>136</v>
      </c>
      <c r="F495" s="158" t="s">
        <v>137</v>
      </c>
      <c r="G495" s="391" t="s">
        <v>31</v>
      </c>
    </row>
    <row r="496" spans="1:7" s="296" customFormat="1" ht="12">
      <c r="A496" s="392" t="s">
        <v>997</v>
      </c>
      <c r="B496" s="160" t="s">
        <v>998</v>
      </c>
      <c r="C496" s="159" t="s">
        <v>64</v>
      </c>
      <c r="D496" s="159" t="s">
        <v>48</v>
      </c>
      <c r="E496" s="161">
        <v>2.47E-2</v>
      </c>
      <c r="F496" s="162">
        <v>2.31</v>
      </c>
      <c r="G496" s="393">
        <v>0.05</v>
      </c>
    </row>
    <row r="497" spans="1:7" s="296" customFormat="1" ht="24">
      <c r="A497" s="392" t="s">
        <v>1004</v>
      </c>
      <c r="B497" s="160" t="s">
        <v>1005</v>
      </c>
      <c r="C497" s="159" t="s">
        <v>64</v>
      </c>
      <c r="D497" s="159" t="s">
        <v>55</v>
      </c>
      <c r="E497" s="161">
        <v>1.0548999999999999</v>
      </c>
      <c r="F497" s="162">
        <v>17.3</v>
      </c>
      <c r="G497" s="393">
        <v>18.239999999999998</v>
      </c>
    </row>
    <row r="498" spans="1:7" s="296" customFormat="1" ht="12">
      <c r="A498" s="394"/>
      <c r="B498" s="395"/>
      <c r="C498" s="395"/>
      <c r="D498" s="395"/>
      <c r="E498" s="562" t="s">
        <v>148</v>
      </c>
      <c r="F498" s="562"/>
      <c r="G498" s="396">
        <v>18.29</v>
      </c>
    </row>
    <row r="499" spans="1:7" s="296" customFormat="1" ht="12">
      <c r="A499" s="560" t="s">
        <v>134</v>
      </c>
      <c r="B499" s="561"/>
      <c r="C499" s="158" t="s">
        <v>135</v>
      </c>
      <c r="D499" s="158" t="s">
        <v>100</v>
      </c>
      <c r="E499" s="158" t="s">
        <v>136</v>
      </c>
      <c r="F499" s="158" t="s">
        <v>137</v>
      </c>
      <c r="G499" s="391" t="s">
        <v>31</v>
      </c>
    </row>
    <row r="500" spans="1:7" s="296" customFormat="1" ht="24">
      <c r="A500" s="392" t="s">
        <v>1001</v>
      </c>
      <c r="B500" s="160" t="s">
        <v>1002</v>
      </c>
      <c r="C500" s="159" t="s">
        <v>64</v>
      </c>
      <c r="D500" s="159" t="s">
        <v>51</v>
      </c>
      <c r="E500" s="161">
        <v>0.44440000000000002</v>
      </c>
      <c r="F500" s="162">
        <v>24.26</v>
      </c>
      <c r="G500" s="393">
        <v>10.78</v>
      </c>
    </row>
    <row r="501" spans="1:7" s="296" customFormat="1" ht="24">
      <c r="A501" s="392" t="s">
        <v>876</v>
      </c>
      <c r="B501" s="160" t="s">
        <v>877</v>
      </c>
      <c r="C501" s="159" t="s">
        <v>64</v>
      </c>
      <c r="D501" s="159" t="s">
        <v>51</v>
      </c>
      <c r="E501" s="161">
        <v>0.44440000000000002</v>
      </c>
      <c r="F501" s="162">
        <v>27.68</v>
      </c>
      <c r="G501" s="393">
        <v>12.3</v>
      </c>
    </row>
    <row r="502" spans="1:7" s="296" customFormat="1" ht="12">
      <c r="A502" s="394"/>
      <c r="B502" s="395"/>
      <c r="C502" s="395"/>
      <c r="D502" s="395"/>
      <c r="E502" s="562" t="s">
        <v>140</v>
      </c>
      <c r="F502" s="562"/>
      <c r="G502" s="396">
        <v>23.08</v>
      </c>
    </row>
    <row r="503" spans="1:7" s="296" customFormat="1" ht="12">
      <c r="A503" s="394"/>
      <c r="B503" s="395"/>
      <c r="C503" s="395"/>
      <c r="D503" s="395"/>
      <c r="E503" s="563" t="s">
        <v>344</v>
      </c>
      <c r="F503" s="563"/>
      <c r="G503" s="397">
        <v>41.37</v>
      </c>
    </row>
    <row r="504" spans="1:7" s="296" customFormat="1" ht="12">
      <c r="A504" s="394"/>
      <c r="B504" s="395"/>
      <c r="C504" s="395"/>
      <c r="D504" s="395"/>
      <c r="E504" s="564"/>
      <c r="F504" s="564"/>
      <c r="G504" s="565"/>
    </row>
    <row r="505" spans="1:7" s="296" customFormat="1" ht="12">
      <c r="A505" s="566" t="s">
        <v>1006</v>
      </c>
      <c r="B505" s="567"/>
      <c r="C505" s="567"/>
      <c r="D505" s="567"/>
      <c r="E505" s="567"/>
      <c r="F505" s="567"/>
      <c r="G505" s="568"/>
    </row>
    <row r="506" spans="1:7" s="296" customFormat="1" ht="12">
      <c r="A506" s="560" t="s">
        <v>54</v>
      </c>
      <c r="B506" s="561"/>
      <c r="C506" s="158" t="s">
        <v>135</v>
      </c>
      <c r="D506" s="158" t="s">
        <v>100</v>
      </c>
      <c r="E506" s="158" t="s">
        <v>136</v>
      </c>
      <c r="F506" s="158" t="s">
        <v>137</v>
      </c>
      <c r="G506" s="391" t="s">
        <v>31</v>
      </c>
    </row>
    <row r="507" spans="1:7" s="296" customFormat="1" ht="12">
      <c r="A507" s="392" t="s">
        <v>1007</v>
      </c>
      <c r="B507" s="160" t="s">
        <v>1008</v>
      </c>
      <c r="C507" s="159" t="s">
        <v>64</v>
      </c>
      <c r="D507" s="159" t="s">
        <v>48</v>
      </c>
      <c r="E507" s="161">
        <v>2</v>
      </c>
      <c r="F507" s="162">
        <v>2.9</v>
      </c>
      <c r="G507" s="393">
        <v>5.8</v>
      </c>
    </row>
    <row r="508" spans="1:7" s="296" customFormat="1" ht="24">
      <c r="A508" s="392" t="s">
        <v>1009</v>
      </c>
      <c r="B508" s="160" t="s">
        <v>1010</v>
      </c>
      <c r="C508" s="159" t="s">
        <v>64</v>
      </c>
      <c r="D508" s="159" t="s">
        <v>48</v>
      </c>
      <c r="E508" s="161">
        <v>1</v>
      </c>
      <c r="F508" s="162">
        <v>9.64</v>
      </c>
      <c r="G508" s="393">
        <v>9.64</v>
      </c>
    </row>
    <row r="509" spans="1:7" s="296" customFormat="1" ht="24">
      <c r="A509" s="392" t="s">
        <v>1011</v>
      </c>
      <c r="B509" s="160" t="s">
        <v>1012</v>
      </c>
      <c r="C509" s="159" t="s">
        <v>64</v>
      </c>
      <c r="D509" s="159" t="s">
        <v>48</v>
      </c>
      <c r="E509" s="161">
        <v>0.115</v>
      </c>
      <c r="F509" s="162">
        <v>36.200000000000003</v>
      </c>
      <c r="G509" s="393">
        <v>4.16</v>
      </c>
    </row>
    <row r="510" spans="1:7" s="296" customFormat="1" ht="12">
      <c r="A510" s="394"/>
      <c r="B510" s="395"/>
      <c r="C510" s="395"/>
      <c r="D510" s="395"/>
      <c r="E510" s="562" t="s">
        <v>148</v>
      </c>
      <c r="F510" s="562"/>
      <c r="G510" s="396">
        <v>19.600000000000001</v>
      </c>
    </row>
    <row r="511" spans="1:7" s="296" customFormat="1" ht="12">
      <c r="A511" s="560" t="s">
        <v>134</v>
      </c>
      <c r="B511" s="561"/>
      <c r="C511" s="158" t="s">
        <v>135</v>
      </c>
      <c r="D511" s="158" t="s">
        <v>100</v>
      </c>
      <c r="E511" s="158" t="s">
        <v>136</v>
      </c>
      <c r="F511" s="158" t="s">
        <v>137</v>
      </c>
      <c r="G511" s="391" t="s">
        <v>31</v>
      </c>
    </row>
    <row r="512" spans="1:7" s="296" customFormat="1" ht="24">
      <c r="A512" s="392" t="s">
        <v>1001</v>
      </c>
      <c r="B512" s="160" t="s">
        <v>1002</v>
      </c>
      <c r="C512" s="159" t="s">
        <v>64</v>
      </c>
      <c r="D512" s="159" t="s">
        <v>51</v>
      </c>
      <c r="E512" s="161">
        <v>0.19259999999999999</v>
      </c>
      <c r="F512" s="162">
        <v>24.26</v>
      </c>
      <c r="G512" s="393">
        <v>4.67</v>
      </c>
    </row>
    <row r="513" spans="1:7" s="296" customFormat="1" ht="24">
      <c r="A513" s="392" t="s">
        <v>876</v>
      </c>
      <c r="B513" s="160" t="s">
        <v>877</v>
      </c>
      <c r="C513" s="159" t="s">
        <v>64</v>
      </c>
      <c r="D513" s="159" t="s">
        <v>51</v>
      </c>
      <c r="E513" s="161">
        <v>0.19259999999999999</v>
      </c>
      <c r="F513" s="162">
        <v>27.68</v>
      </c>
      <c r="G513" s="393">
        <v>5.33</v>
      </c>
    </row>
    <row r="514" spans="1:7" s="296" customFormat="1" ht="12">
      <c r="A514" s="394"/>
      <c r="B514" s="395"/>
      <c r="C514" s="395"/>
      <c r="D514" s="395"/>
      <c r="E514" s="562" t="s">
        <v>140</v>
      </c>
      <c r="F514" s="562"/>
      <c r="G514" s="396">
        <v>10</v>
      </c>
    </row>
    <row r="515" spans="1:7" s="296" customFormat="1" ht="12">
      <c r="A515" s="394"/>
      <c r="B515" s="395"/>
      <c r="C515" s="395"/>
      <c r="D515" s="395"/>
      <c r="E515" s="563" t="s">
        <v>344</v>
      </c>
      <c r="F515" s="563"/>
      <c r="G515" s="397">
        <v>29.6</v>
      </c>
    </row>
    <row r="516" spans="1:7" s="296" customFormat="1" ht="12">
      <c r="A516" s="394"/>
      <c r="B516" s="395"/>
      <c r="C516" s="395"/>
      <c r="D516" s="395"/>
      <c r="E516" s="564"/>
      <c r="F516" s="564"/>
      <c r="G516" s="565"/>
    </row>
    <row r="517" spans="1:7" s="296" customFormat="1" ht="12">
      <c r="A517" s="566" t="s">
        <v>1013</v>
      </c>
      <c r="B517" s="567"/>
      <c r="C517" s="567"/>
      <c r="D517" s="567"/>
      <c r="E517" s="567"/>
      <c r="F517" s="567"/>
      <c r="G517" s="568"/>
    </row>
    <row r="518" spans="1:7" s="296" customFormat="1" ht="12">
      <c r="A518" s="560" t="s">
        <v>54</v>
      </c>
      <c r="B518" s="561"/>
      <c r="C518" s="158" t="s">
        <v>135</v>
      </c>
      <c r="D518" s="158" t="s">
        <v>100</v>
      </c>
      <c r="E518" s="158" t="s">
        <v>136</v>
      </c>
      <c r="F518" s="158" t="s">
        <v>137</v>
      </c>
      <c r="G518" s="391" t="s">
        <v>31</v>
      </c>
    </row>
    <row r="519" spans="1:7" s="296" customFormat="1" ht="12">
      <c r="A519" s="392" t="s">
        <v>1007</v>
      </c>
      <c r="B519" s="160" t="s">
        <v>1008</v>
      </c>
      <c r="C519" s="159" t="s">
        <v>64</v>
      </c>
      <c r="D519" s="159" t="s">
        <v>48</v>
      </c>
      <c r="E519" s="161">
        <v>2</v>
      </c>
      <c r="F519" s="162">
        <v>2.9</v>
      </c>
      <c r="G519" s="393">
        <v>5.8</v>
      </c>
    </row>
    <row r="520" spans="1:7" s="296" customFormat="1" ht="12">
      <c r="A520" s="392" t="s">
        <v>1014</v>
      </c>
      <c r="B520" s="160" t="s">
        <v>1015</v>
      </c>
      <c r="C520" s="159" t="s">
        <v>64</v>
      </c>
      <c r="D520" s="159" t="s">
        <v>48</v>
      </c>
      <c r="E520" s="161">
        <v>1</v>
      </c>
      <c r="F520" s="162">
        <v>1.64</v>
      </c>
      <c r="G520" s="393">
        <v>1.64</v>
      </c>
    </row>
    <row r="521" spans="1:7" s="296" customFormat="1" ht="24">
      <c r="A521" s="392" t="s">
        <v>1016</v>
      </c>
      <c r="B521" s="160" t="s">
        <v>1017</v>
      </c>
      <c r="C521" s="159" t="s">
        <v>64</v>
      </c>
      <c r="D521" s="159" t="s">
        <v>48</v>
      </c>
      <c r="E521" s="161">
        <v>1</v>
      </c>
      <c r="F521" s="162">
        <v>22.14</v>
      </c>
      <c r="G521" s="393">
        <v>22.14</v>
      </c>
    </row>
    <row r="522" spans="1:7" s="296" customFormat="1" ht="24">
      <c r="A522" s="392" t="s">
        <v>1011</v>
      </c>
      <c r="B522" s="160" t="s">
        <v>1012</v>
      </c>
      <c r="C522" s="159" t="s">
        <v>64</v>
      </c>
      <c r="D522" s="159" t="s">
        <v>48</v>
      </c>
      <c r="E522" s="161">
        <v>0.14000000000000001</v>
      </c>
      <c r="F522" s="162">
        <v>36.200000000000003</v>
      </c>
      <c r="G522" s="393">
        <v>5.0599999999999996</v>
      </c>
    </row>
    <row r="523" spans="1:7" s="296" customFormat="1" ht="12">
      <c r="A523" s="394"/>
      <c r="B523" s="395"/>
      <c r="C523" s="395"/>
      <c r="D523" s="395"/>
      <c r="E523" s="562" t="s">
        <v>148</v>
      </c>
      <c r="F523" s="562"/>
      <c r="G523" s="396">
        <v>34.64</v>
      </c>
    </row>
    <row r="524" spans="1:7" s="296" customFormat="1" ht="12">
      <c r="A524" s="560" t="s">
        <v>134</v>
      </c>
      <c r="B524" s="561"/>
      <c r="C524" s="158" t="s">
        <v>135</v>
      </c>
      <c r="D524" s="158" t="s">
        <v>100</v>
      </c>
      <c r="E524" s="158" t="s">
        <v>136</v>
      </c>
      <c r="F524" s="158" t="s">
        <v>137</v>
      </c>
      <c r="G524" s="391" t="s">
        <v>31</v>
      </c>
    </row>
    <row r="525" spans="1:7" s="296" customFormat="1" ht="24">
      <c r="A525" s="392" t="s">
        <v>1001</v>
      </c>
      <c r="B525" s="160" t="s">
        <v>1002</v>
      </c>
      <c r="C525" s="159" t="s">
        <v>64</v>
      </c>
      <c r="D525" s="159" t="s">
        <v>51</v>
      </c>
      <c r="E525" s="161">
        <v>0.23250000000000001</v>
      </c>
      <c r="F525" s="162">
        <v>24.26</v>
      </c>
      <c r="G525" s="393">
        <v>5.64</v>
      </c>
    </row>
    <row r="526" spans="1:7" s="296" customFormat="1" ht="24">
      <c r="A526" s="392" t="s">
        <v>876</v>
      </c>
      <c r="B526" s="160" t="s">
        <v>877</v>
      </c>
      <c r="C526" s="159" t="s">
        <v>64</v>
      </c>
      <c r="D526" s="159" t="s">
        <v>51</v>
      </c>
      <c r="E526" s="161">
        <v>0.23250000000000001</v>
      </c>
      <c r="F526" s="162">
        <v>27.68</v>
      </c>
      <c r="G526" s="393">
        <v>6.43</v>
      </c>
    </row>
    <row r="527" spans="1:7" s="296" customFormat="1" ht="12">
      <c r="A527" s="394"/>
      <c r="B527" s="395"/>
      <c r="C527" s="395"/>
      <c r="D527" s="395"/>
      <c r="E527" s="562" t="s">
        <v>140</v>
      </c>
      <c r="F527" s="562"/>
      <c r="G527" s="396">
        <v>12.07</v>
      </c>
    </row>
    <row r="528" spans="1:7" s="296" customFormat="1" ht="12">
      <c r="A528" s="394"/>
      <c r="B528" s="395"/>
      <c r="C528" s="395"/>
      <c r="D528" s="395"/>
      <c r="E528" s="563" t="s">
        <v>344</v>
      </c>
      <c r="F528" s="563"/>
      <c r="G528" s="397">
        <v>46.71</v>
      </c>
    </row>
    <row r="529" spans="1:7" s="296" customFormat="1" ht="12">
      <c r="A529" s="394"/>
      <c r="B529" s="395"/>
      <c r="C529" s="395"/>
      <c r="D529" s="395"/>
      <c r="E529" s="564"/>
      <c r="F529" s="564"/>
      <c r="G529" s="565"/>
    </row>
    <row r="530" spans="1:7" s="296" customFormat="1" ht="12">
      <c r="A530" s="566" t="s">
        <v>1018</v>
      </c>
      <c r="B530" s="567"/>
      <c r="C530" s="567"/>
      <c r="D530" s="567"/>
      <c r="E530" s="567"/>
      <c r="F530" s="567"/>
      <c r="G530" s="568"/>
    </row>
    <row r="531" spans="1:7" s="296" customFormat="1" ht="12">
      <c r="A531" s="560" t="s">
        <v>54</v>
      </c>
      <c r="B531" s="561"/>
      <c r="C531" s="158" t="s">
        <v>135</v>
      </c>
      <c r="D531" s="158" t="s">
        <v>100</v>
      </c>
      <c r="E531" s="158" t="s">
        <v>136</v>
      </c>
      <c r="F531" s="158" t="s">
        <v>137</v>
      </c>
      <c r="G531" s="391" t="s">
        <v>31</v>
      </c>
    </row>
    <row r="532" spans="1:7" s="296" customFormat="1" ht="12">
      <c r="A532" s="392" t="s">
        <v>997</v>
      </c>
      <c r="B532" s="160" t="s">
        <v>998</v>
      </c>
      <c r="C532" s="159" t="s">
        <v>64</v>
      </c>
      <c r="D532" s="159" t="s">
        <v>48</v>
      </c>
      <c r="E532" s="161">
        <v>1.6299999999999999E-2</v>
      </c>
      <c r="F532" s="162">
        <v>2.31</v>
      </c>
      <c r="G532" s="393">
        <v>0.03</v>
      </c>
    </row>
    <row r="533" spans="1:7" s="296" customFormat="1" ht="12">
      <c r="A533" s="392" t="s">
        <v>1019</v>
      </c>
      <c r="B533" s="160" t="s">
        <v>1020</v>
      </c>
      <c r="C533" s="159" t="s">
        <v>64</v>
      </c>
      <c r="D533" s="159" t="s">
        <v>55</v>
      </c>
      <c r="E533" s="161">
        <v>1.0548999999999999</v>
      </c>
      <c r="F533" s="162">
        <v>7.56</v>
      </c>
      <c r="G533" s="393">
        <v>7.97</v>
      </c>
    </row>
    <row r="534" spans="1:7" s="296" customFormat="1" ht="12">
      <c r="A534" s="394"/>
      <c r="B534" s="395"/>
      <c r="C534" s="395"/>
      <c r="D534" s="395"/>
      <c r="E534" s="562" t="s">
        <v>148</v>
      </c>
      <c r="F534" s="562"/>
      <c r="G534" s="396">
        <v>8</v>
      </c>
    </row>
    <row r="535" spans="1:7" s="296" customFormat="1" ht="12">
      <c r="A535" s="560" t="s">
        <v>134</v>
      </c>
      <c r="B535" s="561"/>
      <c r="C535" s="158" t="s">
        <v>135</v>
      </c>
      <c r="D535" s="158" t="s">
        <v>100</v>
      </c>
      <c r="E535" s="158" t="s">
        <v>136</v>
      </c>
      <c r="F535" s="158" t="s">
        <v>137</v>
      </c>
      <c r="G535" s="391" t="s">
        <v>31</v>
      </c>
    </row>
    <row r="536" spans="1:7" s="296" customFormat="1" ht="24">
      <c r="A536" s="392" t="s">
        <v>1001</v>
      </c>
      <c r="B536" s="160" t="s">
        <v>1002</v>
      </c>
      <c r="C536" s="159" t="s">
        <v>64</v>
      </c>
      <c r="D536" s="159" t="s">
        <v>51</v>
      </c>
      <c r="E536" s="161">
        <v>0.29299999999999998</v>
      </c>
      <c r="F536" s="162">
        <v>24.26</v>
      </c>
      <c r="G536" s="393">
        <v>7.1</v>
      </c>
    </row>
    <row r="537" spans="1:7" s="296" customFormat="1" ht="24">
      <c r="A537" s="392" t="s">
        <v>876</v>
      </c>
      <c r="B537" s="160" t="s">
        <v>877</v>
      </c>
      <c r="C537" s="159" t="s">
        <v>64</v>
      </c>
      <c r="D537" s="159" t="s">
        <v>51</v>
      </c>
      <c r="E537" s="161">
        <v>0.29299999999999998</v>
      </c>
      <c r="F537" s="162">
        <v>27.68</v>
      </c>
      <c r="G537" s="393">
        <v>8.11</v>
      </c>
    </row>
    <row r="538" spans="1:7" s="296" customFormat="1" ht="12">
      <c r="A538" s="394"/>
      <c r="B538" s="395"/>
      <c r="C538" s="395"/>
      <c r="D538" s="395"/>
      <c r="E538" s="562" t="s">
        <v>140</v>
      </c>
      <c r="F538" s="562"/>
      <c r="G538" s="396">
        <v>15.21</v>
      </c>
    </row>
    <row r="539" spans="1:7" s="296" customFormat="1" ht="12">
      <c r="A539" s="394"/>
      <c r="B539" s="395"/>
      <c r="C539" s="395"/>
      <c r="D539" s="395"/>
      <c r="E539" s="563" t="s">
        <v>344</v>
      </c>
      <c r="F539" s="563"/>
      <c r="G539" s="397">
        <v>23.21</v>
      </c>
    </row>
    <row r="540" spans="1:7" s="296" customFormat="1" ht="12">
      <c r="A540" s="394"/>
      <c r="B540" s="395"/>
      <c r="C540" s="395"/>
      <c r="D540" s="395"/>
      <c r="E540" s="564"/>
      <c r="F540" s="564"/>
      <c r="G540" s="565"/>
    </row>
    <row r="541" spans="1:7" s="296" customFormat="1" ht="12">
      <c r="A541" s="566" t="s">
        <v>1021</v>
      </c>
      <c r="B541" s="567"/>
      <c r="C541" s="567"/>
      <c r="D541" s="567"/>
      <c r="E541" s="567"/>
      <c r="F541" s="567"/>
      <c r="G541" s="568"/>
    </row>
    <row r="542" spans="1:7" s="296" customFormat="1" ht="12">
      <c r="A542" s="560" t="s">
        <v>54</v>
      </c>
      <c r="B542" s="561"/>
      <c r="C542" s="158" t="s">
        <v>135</v>
      </c>
      <c r="D542" s="158" t="s">
        <v>100</v>
      </c>
      <c r="E542" s="158" t="s">
        <v>136</v>
      </c>
      <c r="F542" s="158" t="s">
        <v>137</v>
      </c>
      <c r="G542" s="391" t="s">
        <v>31</v>
      </c>
    </row>
    <row r="543" spans="1:7" s="296" customFormat="1" ht="12">
      <c r="A543" s="392" t="s">
        <v>993</v>
      </c>
      <c r="B543" s="160" t="s">
        <v>994</v>
      </c>
      <c r="C543" s="159" t="s">
        <v>64</v>
      </c>
      <c r="D543" s="159" t="s">
        <v>48</v>
      </c>
      <c r="E543" s="161">
        <v>9.9000000000000008E-3</v>
      </c>
      <c r="F543" s="162">
        <v>87.71</v>
      </c>
      <c r="G543" s="393">
        <v>0.86</v>
      </c>
    </row>
    <row r="544" spans="1:7" s="296" customFormat="1" ht="24">
      <c r="A544" s="392" t="s">
        <v>1022</v>
      </c>
      <c r="B544" s="160" t="s">
        <v>1023</v>
      </c>
      <c r="C544" s="159" t="s">
        <v>64</v>
      </c>
      <c r="D544" s="159" t="s">
        <v>48</v>
      </c>
      <c r="E544" s="161">
        <v>1</v>
      </c>
      <c r="F544" s="162">
        <v>2.72</v>
      </c>
      <c r="G544" s="393">
        <v>2.72</v>
      </c>
    </row>
    <row r="545" spans="1:7" s="296" customFormat="1" ht="12">
      <c r="A545" s="392" t="s">
        <v>997</v>
      </c>
      <c r="B545" s="160" t="s">
        <v>998</v>
      </c>
      <c r="C545" s="159" t="s">
        <v>64</v>
      </c>
      <c r="D545" s="159" t="s">
        <v>48</v>
      </c>
      <c r="E545" s="161">
        <v>7.1000000000000004E-3</v>
      </c>
      <c r="F545" s="162">
        <v>2.31</v>
      </c>
      <c r="G545" s="393">
        <v>0.01</v>
      </c>
    </row>
    <row r="546" spans="1:7" s="296" customFormat="1" ht="24">
      <c r="A546" s="392" t="s">
        <v>999</v>
      </c>
      <c r="B546" s="160" t="s">
        <v>1000</v>
      </c>
      <c r="C546" s="159" t="s">
        <v>64</v>
      </c>
      <c r="D546" s="159" t="s">
        <v>48</v>
      </c>
      <c r="E546" s="161">
        <v>1.4999999999999999E-2</v>
      </c>
      <c r="F546" s="162">
        <v>99.38</v>
      </c>
      <c r="G546" s="393">
        <v>1.49</v>
      </c>
    </row>
    <row r="547" spans="1:7" s="296" customFormat="1" ht="12">
      <c r="A547" s="394"/>
      <c r="B547" s="395"/>
      <c r="C547" s="395"/>
      <c r="D547" s="395"/>
      <c r="E547" s="562" t="s">
        <v>148</v>
      </c>
      <c r="F547" s="562"/>
      <c r="G547" s="396">
        <v>5.08</v>
      </c>
    </row>
    <row r="548" spans="1:7" s="296" customFormat="1" ht="12">
      <c r="A548" s="560" t="s">
        <v>134</v>
      </c>
      <c r="B548" s="561"/>
      <c r="C548" s="158" t="s">
        <v>135</v>
      </c>
      <c r="D548" s="158" t="s">
        <v>100</v>
      </c>
      <c r="E548" s="158" t="s">
        <v>136</v>
      </c>
      <c r="F548" s="158" t="s">
        <v>137</v>
      </c>
      <c r="G548" s="391" t="s">
        <v>31</v>
      </c>
    </row>
    <row r="549" spans="1:7" s="296" customFormat="1" ht="24">
      <c r="A549" s="392" t="s">
        <v>1001</v>
      </c>
      <c r="B549" s="160" t="s">
        <v>1002</v>
      </c>
      <c r="C549" s="159" t="s">
        <v>64</v>
      </c>
      <c r="D549" s="159" t="s">
        <v>51</v>
      </c>
      <c r="E549" s="161">
        <v>0.127</v>
      </c>
      <c r="F549" s="162">
        <v>24.26</v>
      </c>
      <c r="G549" s="393">
        <v>3.08</v>
      </c>
    </row>
    <row r="550" spans="1:7" s="296" customFormat="1" ht="24">
      <c r="A550" s="392" t="s">
        <v>876</v>
      </c>
      <c r="B550" s="160" t="s">
        <v>877</v>
      </c>
      <c r="C550" s="159" t="s">
        <v>64</v>
      </c>
      <c r="D550" s="159" t="s">
        <v>51</v>
      </c>
      <c r="E550" s="161">
        <v>0.127</v>
      </c>
      <c r="F550" s="162">
        <v>27.68</v>
      </c>
      <c r="G550" s="393">
        <v>3.51</v>
      </c>
    </row>
    <row r="551" spans="1:7" s="296" customFormat="1" ht="12">
      <c r="A551" s="394"/>
      <c r="B551" s="395"/>
      <c r="C551" s="395"/>
      <c r="D551" s="395"/>
      <c r="E551" s="562" t="s">
        <v>140</v>
      </c>
      <c r="F551" s="562"/>
      <c r="G551" s="396">
        <v>6.59</v>
      </c>
    </row>
    <row r="552" spans="1:7" s="296" customFormat="1" ht="12">
      <c r="A552" s="394"/>
      <c r="B552" s="395"/>
      <c r="C552" s="395"/>
      <c r="D552" s="395"/>
      <c r="E552" s="563" t="s">
        <v>344</v>
      </c>
      <c r="F552" s="563"/>
      <c r="G552" s="397">
        <v>11.67</v>
      </c>
    </row>
    <row r="553" spans="1:7" s="296" customFormat="1" ht="12">
      <c r="A553" s="394"/>
      <c r="B553" s="395"/>
      <c r="C553" s="395"/>
      <c r="D553" s="395"/>
      <c r="E553" s="564"/>
      <c r="F553" s="564"/>
      <c r="G553" s="565"/>
    </row>
    <row r="554" spans="1:7" s="296" customFormat="1" ht="12">
      <c r="A554" s="566" t="s">
        <v>1024</v>
      </c>
      <c r="B554" s="567"/>
      <c r="C554" s="567"/>
      <c r="D554" s="567"/>
      <c r="E554" s="567"/>
      <c r="F554" s="567"/>
      <c r="G554" s="568"/>
    </row>
    <row r="555" spans="1:7" s="296" customFormat="1" ht="12">
      <c r="A555" s="560" t="s">
        <v>54</v>
      </c>
      <c r="B555" s="561"/>
      <c r="C555" s="158" t="s">
        <v>135</v>
      </c>
      <c r="D555" s="158" t="s">
        <v>100</v>
      </c>
      <c r="E555" s="158" t="s">
        <v>136</v>
      </c>
      <c r="F555" s="158" t="s">
        <v>137</v>
      </c>
      <c r="G555" s="391" t="s">
        <v>31</v>
      </c>
    </row>
    <row r="556" spans="1:7" s="296" customFormat="1" ht="12">
      <c r="A556" s="392" t="s">
        <v>993</v>
      </c>
      <c r="B556" s="160" t="s">
        <v>994</v>
      </c>
      <c r="C556" s="159" t="s">
        <v>64</v>
      </c>
      <c r="D556" s="159" t="s">
        <v>48</v>
      </c>
      <c r="E556" s="161">
        <v>9.9000000000000008E-3</v>
      </c>
      <c r="F556" s="162">
        <v>87.71</v>
      </c>
      <c r="G556" s="393">
        <v>0.86</v>
      </c>
    </row>
    <row r="557" spans="1:7" s="296" customFormat="1" ht="24">
      <c r="A557" s="392" t="s">
        <v>1025</v>
      </c>
      <c r="B557" s="160" t="s">
        <v>1026</v>
      </c>
      <c r="C557" s="159" t="s">
        <v>64</v>
      </c>
      <c r="D557" s="159" t="s">
        <v>48</v>
      </c>
      <c r="E557" s="161">
        <v>1</v>
      </c>
      <c r="F557" s="162">
        <v>2.4500000000000002</v>
      </c>
      <c r="G557" s="393">
        <v>2.4500000000000002</v>
      </c>
    </row>
    <row r="558" spans="1:7" s="296" customFormat="1" ht="12">
      <c r="A558" s="392" t="s">
        <v>997</v>
      </c>
      <c r="B558" s="160" t="s">
        <v>998</v>
      </c>
      <c r="C558" s="159" t="s">
        <v>64</v>
      </c>
      <c r="D558" s="159" t="s">
        <v>48</v>
      </c>
      <c r="E558" s="161">
        <v>7.1000000000000004E-3</v>
      </c>
      <c r="F558" s="162">
        <v>2.31</v>
      </c>
      <c r="G558" s="393">
        <v>0.01</v>
      </c>
    </row>
    <row r="559" spans="1:7" s="296" customFormat="1" ht="24">
      <c r="A559" s="392" t="s">
        <v>999</v>
      </c>
      <c r="B559" s="160" t="s">
        <v>1000</v>
      </c>
      <c r="C559" s="159" t="s">
        <v>64</v>
      </c>
      <c r="D559" s="159" t="s">
        <v>48</v>
      </c>
      <c r="E559" s="161">
        <v>1.4999999999999999E-2</v>
      </c>
      <c r="F559" s="162">
        <v>99.38</v>
      </c>
      <c r="G559" s="393">
        <v>1.49</v>
      </c>
    </row>
    <row r="560" spans="1:7" s="296" customFormat="1" ht="12">
      <c r="A560" s="394"/>
      <c r="B560" s="395"/>
      <c r="C560" s="395"/>
      <c r="D560" s="395"/>
      <c r="E560" s="562" t="s">
        <v>148</v>
      </c>
      <c r="F560" s="562"/>
      <c r="G560" s="396">
        <v>4.8099999999999996</v>
      </c>
    </row>
    <row r="561" spans="1:7" s="296" customFormat="1" ht="12">
      <c r="A561" s="560" t="s">
        <v>134</v>
      </c>
      <c r="B561" s="561"/>
      <c r="C561" s="158" t="s">
        <v>135</v>
      </c>
      <c r="D561" s="158" t="s">
        <v>100</v>
      </c>
      <c r="E561" s="158" t="s">
        <v>136</v>
      </c>
      <c r="F561" s="158" t="s">
        <v>137</v>
      </c>
      <c r="G561" s="391" t="s">
        <v>31</v>
      </c>
    </row>
    <row r="562" spans="1:7" s="296" customFormat="1" ht="24">
      <c r="A562" s="392" t="s">
        <v>1001</v>
      </c>
      <c r="B562" s="160" t="s">
        <v>1002</v>
      </c>
      <c r="C562" s="159" t="s">
        <v>64</v>
      </c>
      <c r="D562" s="159" t="s">
        <v>51</v>
      </c>
      <c r="E562" s="161">
        <v>0.127</v>
      </c>
      <c r="F562" s="162">
        <v>24.26</v>
      </c>
      <c r="G562" s="393">
        <v>3.08</v>
      </c>
    </row>
    <row r="563" spans="1:7" s="296" customFormat="1" ht="24">
      <c r="A563" s="392" t="s">
        <v>876</v>
      </c>
      <c r="B563" s="160" t="s">
        <v>877</v>
      </c>
      <c r="C563" s="159" t="s">
        <v>64</v>
      </c>
      <c r="D563" s="159" t="s">
        <v>51</v>
      </c>
      <c r="E563" s="161">
        <v>0.127</v>
      </c>
      <c r="F563" s="162">
        <v>27.68</v>
      </c>
      <c r="G563" s="393">
        <v>3.51</v>
      </c>
    </row>
    <row r="564" spans="1:7" s="296" customFormat="1" ht="12">
      <c r="A564" s="394"/>
      <c r="B564" s="395"/>
      <c r="C564" s="395"/>
      <c r="D564" s="395"/>
      <c r="E564" s="562" t="s">
        <v>140</v>
      </c>
      <c r="F564" s="562"/>
      <c r="G564" s="396">
        <v>6.59</v>
      </c>
    </row>
    <row r="565" spans="1:7" s="296" customFormat="1" ht="12">
      <c r="A565" s="394"/>
      <c r="B565" s="395"/>
      <c r="C565" s="395"/>
      <c r="D565" s="395"/>
      <c r="E565" s="563" t="s">
        <v>344</v>
      </c>
      <c r="F565" s="563"/>
      <c r="G565" s="397">
        <v>11.4</v>
      </c>
    </row>
    <row r="566" spans="1:7" s="296" customFormat="1" ht="12">
      <c r="A566" s="394"/>
      <c r="B566" s="395"/>
      <c r="C566" s="395"/>
      <c r="D566" s="395"/>
      <c r="E566" s="564"/>
      <c r="F566" s="564"/>
      <c r="G566" s="565"/>
    </row>
    <row r="567" spans="1:7" s="296" customFormat="1" ht="12">
      <c r="A567" s="566" t="s">
        <v>1027</v>
      </c>
      <c r="B567" s="567"/>
      <c r="C567" s="567"/>
      <c r="D567" s="567"/>
      <c r="E567" s="567"/>
      <c r="F567" s="567"/>
      <c r="G567" s="568"/>
    </row>
    <row r="568" spans="1:7" s="296" customFormat="1" ht="12">
      <c r="A568" s="560" t="s">
        <v>54</v>
      </c>
      <c r="B568" s="561"/>
      <c r="C568" s="158" t="s">
        <v>135</v>
      </c>
      <c r="D568" s="158" t="s">
        <v>100</v>
      </c>
      <c r="E568" s="158" t="s">
        <v>136</v>
      </c>
      <c r="F568" s="158" t="s">
        <v>137</v>
      </c>
      <c r="G568" s="391" t="s">
        <v>31</v>
      </c>
    </row>
    <row r="569" spans="1:7" s="296" customFormat="1" ht="12">
      <c r="A569" s="392" t="s">
        <v>997</v>
      </c>
      <c r="B569" s="160" t="s">
        <v>998</v>
      </c>
      <c r="C569" s="159" t="s">
        <v>64</v>
      </c>
      <c r="D569" s="159" t="s">
        <v>48</v>
      </c>
      <c r="E569" s="161">
        <v>1.77E-2</v>
      </c>
      <c r="F569" s="162">
        <v>2.31</v>
      </c>
      <c r="G569" s="393">
        <v>0.04</v>
      </c>
    </row>
    <row r="570" spans="1:7" s="296" customFormat="1" ht="12">
      <c r="A570" s="392" t="s">
        <v>1028</v>
      </c>
      <c r="B570" s="160" t="s">
        <v>1029</v>
      </c>
      <c r="C570" s="159" t="s">
        <v>64</v>
      </c>
      <c r="D570" s="159" t="s">
        <v>55</v>
      </c>
      <c r="E570" s="161">
        <v>1.0548999999999999</v>
      </c>
      <c r="F570" s="162">
        <v>12.48</v>
      </c>
      <c r="G570" s="393">
        <v>13.16</v>
      </c>
    </row>
    <row r="571" spans="1:7" s="296" customFormat="1" ht="12">
      <c r="A571" s="394"/>
      <c r="B571" s="395"/>
      <c r="C571" s="395"/>
      <c r="D571" s="395"/>
      <c r="E571" s="562" t="s">
        <v>148</v>
      </c>
      <c r="F571" s="562"/>
      <c r="G571" s="396">
        <v>13.2</v>
      </c>
    </row>
    <row r="572" spans="1:7" s="296" customFormat="1" ht="12">
      <c r="A572" s="560" t="s">
        <v>134</v>
      </c>
      <c r="B572" s="561"/>
      <c r="C572" s="158" t="s">
        <v>135</v>
      </c>
      <c r="D572" s="158" t="s">
        <v>100</v>
      </c>
      <c r="E572" s="158" t="s">
        <v>136</v>
      </c>
      <c r="F572" s="158" t="s">
        <v>137</v>
      </c>
      <c r="G572" s="391" t="s">
        <v>31</v>
      </c>
    </row>
    <row r="573" spans="1:7" s="296" customFormat="1" ht="24">
      <c r="A573" s="392" t="s">
        <v>1001</v>
      </c>
      <c r="B573" s="160" t="s">
        <v>1002</v>
      </c>
      <c r="C573" s="159" t="s">
        <v>64</v>
      </c>
      <c r="D573" s="159" t="s">
        <v>51</v>
      </c>
      <c r="E573" s="161">
        <v>0.31819999999999998</v>
      </c>
      <c r="F573" s="162">
        <v>24.26</v>
      </c>
      <c r="G573" s="393">
        <v>7.71</v>
      </c>
    </row>
    <row r="574" spans="1:7" s="296" customFormat="1" ht="24">
      <c r="A574" s="392" t="s">
        <v>876</v>
      </c>
      <c r="B574" s="160" t="s">
        <v>877</v>
      </c>
      <c r="C574" s="159" t="s">
        <v>64</v>
      </c>
      <c r="D574" s="159" t="s">
        <v>51</v>
      </c>
      <c r="E574" s="161">
        <v>0.31819999999999998</v>
      </c>
      <c r="F574" s="162">
        <v>27.68</v>
      </c>
      <c r="G574" s="393">
        <v>8.8000000000000007</v>
      </c>
    </row>
    <row r="575" spans="1:7" s="296" customFormat="1" ht="12">
      <c r="A575" s="394"/>
      <c r="B575" s="395"/>
      <c r="C575" s="395"/>
      <c r="D575" s="395"/>
      <c r="E575" s="562" t="s">
        <v>140</v>
      </c>
      <c r="F575" s="562"/>
      <c r="G575" s="396">
        <v>16.510000000000002</v>
      </c>
    </row>
    <row r="576" spans="1:7" s="296" customFormat="1" ht="12">
      <c r="A576" s="394"/>
      <c r="B576" s="395"/>
      <c r="C576" s="395"/>
      <c r="D576" s="395"/>
      <c r="E576" s="563" t="s">
        <v>344</v>
      </c>
      <c r="F576" s="563"/>
      <c r="G576" s="397">
        <v>29.71</v>
      </c>
    </row>
    <row r="577" spans="1:7" s="296" customFormat="1" ht="12">
      <c r="A577" s="394"/>
      <c r="B577" s="395"/>
      <c r="C577" s="395"/>
      <c r="D577" s="395"/>
      <c r="E577" s="564"/>
      <c r="F577" s="564"/>
      <c r="G577" s="565"/>
    </row>
    <row r="578" spans="1:7" s="296" customFormat="1" ht="12">
      <c r="A578" s="566" t="s">
        <v>1030</v>
      </c>
      <c r="B578" s="567"/>
      <c r="C578" s="567"/>
      <c r="D578" s="567"/>
      <c r="E578" s="567"/>
      <c r="F578" s="567"/>
      <c r="G578" s="568"/>
    </row>
    <row r="579" spans="1:7" s="296" customFormat="1" ht="12">
      <c r="A579" s="560" t="s">
        <v>54</v>
      </c>
      <c r="B579" s="561"/>
      <c r="C579" s="158" t="s">
        <v>135</v>
      </c>
      <c r="D579" s="158" t="s">
        <v>100</v>
      </c>
      <c r="E579" s="158" t="s">
        <v>136</v>
      </c>
      <c r="F579" s="158" t="s">
        <v>137</v>
      </c>
      <c r="G579" s="391" t="s">
        <v>31</v>
      </c>
    </row>
    <row r="580" spans="1:7" s="296" customFormat="1" ht="12">
      <c r="A580" s="392" t="s">
        <v>1014</v>
      </c>
      <c r="B580" s="160" t="s">
        <v>1015</v>
      </c>
      <c r="C580" s="159" t="s">
        <v>64</v>
      </c>
      <c r="D580" s="159" t="s">
        <v>48</v>
      </c>
      <c r="E580" s="161">
        <v>2</v>
      </c>
      <c r="F580" s="162">
        <v>1.64</v>
      </c>
      <c r="G580" s="393">
        <v>3.28</v>
      </c>
    </row>
    <row r="581" spans="1:7" s="296" customFormat="1" ht="24">
      <c r="A581" s="392" t="s">
        <v>1031</v>
      </c>
      <c r="B581" s="160" t="s">
        <v>1032</v>
      </c>
      <c r="C581" s="159" t="s">
        <v>64</v>
      </c>
      <c r="D581" s="159" t="s">
        <v>48</v>
      </c>
      <c r="E581" s="161">
        <v>1</v>
      </c>
      <c r="F581" s="162">
        <v>4.4000000000000004</v>
      </c>
      <c r="G581" s="393">
        <v>4.4000000000000004</v>
      </c>
    </row>
    <row r="582" spans="1:7" s="296" customFormat="1" ht="24">
      <c r="A582" s="392" t="s">
        <v>1011</v>
      </c>
      <c r="B582" s="160" t="s">
        <v>1012</v>
      </c>
      <c r="C582" s="159" t="s">
        <v>64</v>
      </c>
      <c r="D582" s="159" t="s">
        <v>48</v>
      </c>
      <c r="E582" s="161">
        <v>0.05</v>
      </c>
      <c r="F582" s="162">
        <v>36.200000000000003</v>
      </c>
      <c r="G582" s="393">
        <v>1.81</v>
      </c>
    </row>
    <row r="583" spans="1:7" s="296" customFormat="1" ht="12">
      <c r="A583" s="394"/>
      <c r="B583" s="395"/>
      <c r="C583" s="395"/>
      <c r="D583" s="395"/>
      <c r="E583" s="562" t="s">
        <v>148</v>
      </c>
      <c r="F583" s="562"/>
      <c r="G583" s="396">
        <v>9.49</v>
      </c>
    </row>
    <row r="584" spans="1:7" s="296" customFormat="1" ht="12">
      <c r="A584" s="560" t="s">
        <v>134</v>
      </c>
      <c r="B584" s="561"/>
      <c r="C584" s="158" t="s">
        <v>135</v>
      </c>
      <c r="D584" s="158" t="s">
        <v>100</v>
      </c>
      <c r="E584" s="158" t="s">
        <v>136</v>
      </c>
      <c r="F584" s="158" t="s">
        <v>137</v>
      </c>
      <c r="G584" s="391" t="s">
        <v>31</v>
      </c>
    </row>
    <row r="585" spans="1:7" s="296" customFormat="1" ht="24">
      <c r="A585" s="392" t="s">
        <v>1001</v>
      </c>
      <c r="B585" s="160" t="s">
        <v>1002</v>
      </c>
      <c r="C585" s="159" t="s">
        <v>64</v>
      </c>
      <c r="D585" s="159" t="s">
        <v>51</v>
      </c>
      <c r="E585" s="161">
        <v>0.13789999999999999</v>
      </c>
      <c r="F585" s="162">
        <v>24.26</v>
      </c>
      <c r="G585" s="393">
        <v>3.34</v>
      </c>
    </row>
    <row r="586" spans="1:7" s="296" customFormat="1" ht="24">
      <c r="A586" s="392" t="s">
        <v>876</v>
      </c>
      <c r="B586" s="160" t="s">
        <v>877</v>
      </c>
      <c r="C586" s="159" t="s">
        <v>64</v>
      </c>
      <c r="D586" s="159" t="s">
        <v>51</v>
      </c>
      <c r="E586" s="161">
        <v>0.13789999999999999</v>
      </c>
      <c r="F586" s="162">
        <v>27.68</v>
      </c>
      <c r="G586" s="393">
        <v>3.81</v>
      </c>
    </row>
    <row r="587" spans="1:7" s="296" customFormat="1" ht="12">
      <c r="A587" s="394"/>
      <c r="B587" s="395"/>
      <c r="C587" s="395"/>
      <c r="D587" s="395"/>
      <c r="E587" s="562" t="s">
        <v>140</v>
      </c>
      <c r="F587" s="562"/>
      <c r="G587" s="396">
        <v>7.15</v>
      </c>
    </row>
    <row r="588" spans="1:7" s="296" customFormat="1" ht="12">
      <c r="A588" s="394"/>
      <c r="B588" s="395"/>
      <c r="C588" s="395"/>
      <c r="D588" s="395"/>
      <c r="E588" s="563" t="s">
        <v>344</v>
      </c>
      <c r="F588" s="563"/>
      <c r="G588" s="397">
        <v>16.64</v>
      </c>
    </row>
    <row r="589" spans="1:7" s="296" customFormat="1" ht="12">
      <c r="A589" s="394"/>
      <c r="B589" s="395"/>
      <c r="C589" s="395"/>
      <c r="D589" s="395"/>
      <c r="E589" s="564"/>
      <c r="F589" s="564"/>
      <c r="G589" s="565"/>
    </row>
    <row r="590" spans="1:7" s="296" customFormat="1" ht="12">
      <c r="A590" s="566" t="s">
        <v>1033</v>
      </c>
      <c r="B590" s="567"/>
      <c r="C590" s="567"/>
      <c r="D590" s="567"/>
      <c r="E590" s="567"/>
      <c r="F590" s="567"/>
      <c r="G590" s="568"/>
    </row>
    <row r="591" spans="1:7" s="296" customFormat="1" ht="12">
      <c r="A591" s="560" t="s">
        <v>54</v>
      </c>
      <c r="B591" s="561"/>
      <c r="C591" s="158" t="s">
        <v>135</v>
      </c>
      <c r="D591" s="158" t="s">
        <v>100</v>
      </c>
      <c r="E591" s="158" t="s">
        <v>136</v>
      </c>
      <c r="F591" s="158" t="s">
        <v>137</v>
      </c>
      <c r="G591" s="391" t="s">
        <v>31</v>
      </c>
    </row>
    <row r="592" spans="1:7" s="296" customFormat="1" ht="12">
      <c r="A592" s="392" t="s">
        <v>997</v>
      </c>
      <c r="B592" s="160" t="s">
        <v>998</v>
      </c>
      <c r="C592" s="159" t="s">
        <v>64</v>
      </c>
      <c r="D592" s="159" t="s">
        <v>48</v>
      </c>
      <c r="E592" s="161">
        <v>4.4999999999999997E-3</v>
      </c>
      <c r="F592" s="162">
        <v>2.31</v>
      </c>
      <c r="G592" s="393">
        <v>0.01</v>
      </c>
    </row>
    <row r="593" spans="1:7" s="296" customFormat="1" ht="12">
      <c r="A593" s="392" t="s">
        <v>1034</v>
      </c>
      <c r="B593" s="160" t="s">
        <v>1035</v>
      </c>
      <c r="C593" s="159" t="s">
        <v>64</v>
      </c>
      <c r="D593" s="159" t="s">
        <v>55</v>
      </c>
      <c r="E593" s="161">
        <v>1.0492999999999999</v>
      </c>
      <c r="F593" s="162">
        <v>5.44</v>
      </c>
      <c r="G593" s="393">
        <v>5.7</v>
      </c>
    </row>
    <row r="594" spans="1:7" s="296" customFormat="1" ht="12">
      <c r="A594" s="394"/>
      <c r="B594" s="395"/>
      <c r="C594" s="395"/>
      <c r="D594" s="395"/>
      <c r="E594" s="562" t="s">
        <v>148</v>
      </c>
      <c r="F594" s="562"/>
      <c r="G594" s="396">
        <v>5.71</v>
      </c>
    </row>
    <row r="595" spans="1:7" s="296" customFormat="1" ht="12">
      <c r="A595" s="560" t="s">
        <v>134</v>
      </c>
      <c r="B595" s="561"/>
      <c r="C595" s="158" t="s">
        <v>135</v>
      </c>
      <c r="D595" s="158" t="s">
        <v>100</v>
      </c>
      <c r="E595" s="158" t="s">
        <v>136</v>
      </c>
      <c r="F595" s="158" t="s">
        <v>137</v>
      </c>
      <c r="G595" s="391" t="s">
        <v>31</v>
      </c>
    </row>
    <row r="596" spans="1:7" s="296" customFormat="1" ht="24">
      <c r="A596" s="392" t="s">
        <v>1001</v>
      </c>
      <c r="B596" s="160" t="s">
        <v>1002</v>
      </c>
      <c r="C596" s="159" t="s">
        <v>64</v>
      </c>
      <c r="D596" s="159" t="s">
        <v>51</v>
      </c>
      <c r="E596" s="161">
        <v>1.95E-2</v>
      </c>
      <c r="F596" s="162">
        <v>24.26</v>
      </c>
      <c r="G596" s="393">
        <v>0.47</v>
      </c>
    </row>
    <row r="597" spans="1:7" s="296" customFormat="1" ht="24">
      <c r="A597" s="392" t="s">
        <v>876</v>
      </c>
      <c r="B597" s="160" t="s">
        <v>877</v>
      </c>
      <c r="C597" s="159" t="s">
        <v>64</v>
      </c>
      <c r="D597" s="159" t="s">
        <v>51</v>
      </c>
      <c r="E597" s="161">
        <v>1.95E-2</v>
      </c>
      <c r="F597" s="162">
        <v>27.68</v>
      </c>
      <c r="G597" s="393">
        <v>0.53</v>
      </c>
    </row>
    <row r="598" spans="1:7" s="296" customFormat="1" ht="12">
      <c r="A598" s="394"/>
      <c r="B598" s="395"/>
      <c r="C598" s="395"/>
      <c r="D598" s="395"/>
      <c r="E598" s="562" t="s">
        <v>140</v>
      </c>
      <c r="F598" s="562"/>
      <c r="G598" s="396">
        <v>1</v>
      </c>
    </row>
    <row r="599" spans="1:7" s="296" customFormat="1" ht="12">
      <c r="A599" s="394"/>
      <c r="B599" s="395"/>
      <c r="C599" s="395"/>
      <c r="D599" s="395"/>
      <c r="E599" s="563" t="s">
        <v>344</v>
      </c>
      <c r="F599" s="563"/>
      <c r="G599" s="397">
        <v>6.71</v>
      </c>
    </row>
    <row r="600" spans="1:7" s="296" customFormat="1" ht="12">
      <c r="A600" s="394"/>
      <c r="B600" s="395"/>
      <c r="C600" s="395"/>
      <c r="D600" s="395"/>
      <c r="E600" s="564"/>
      <c r="F600" s="564"/>
      <c r="G600" s="565"/>
    </row>
    <row r="601" spans="1:7" s="296" customFormat="1" ht="12">
      <c r="A601" s="566" t="s">
        <v>1036</v>
      </c>
      <c r="B601" s="567"/>
      <c r="C601" s="567"/>
      <c r="D601" s="567"/>
      <c r="E601" s="567"/>
      <c r="F601" s="567"/>
      <c r="G601" s="568"/>
    </row>
    <row r="602" spans="1:7" s="296" customFormat="1" ht="12">
      <c r="A602" s="560" t="s">
        <v>54</v>
      </c>
      <c r="B602" s="561"/>
      <c r="C602" s="158" t="s">
        <v>135</v>
      </c>
      <c r="D602" s="158" t="s">
        <v>100</v>
      </c>
      <c r="E602" s="158" t="s">
        <v>136</v>
      </c>
      <c r="F602" s="158" t="s">
        <v>137</v>
      </c>
      <c r="G602" s="391" t="s">
        <v>31</v>
      </c>
    </row>
    <row r="603" spans="1:7" s="296" customFormat="1" ht="12">
      <c r="A603" s="392" t="s">
        <v>993</v>
      </c>
      <c r="B603" s="160" t="s">
        <v>994</v>
      </c>
      <c r="C603" s="159" t="s">
        <v>64</v>
      </c>
      <c r="D603" s="159" t="s">
        <v>48</v>
      </c>
      <c r="E603" s="161">
        <v>1.06E-2</v>
      </c>
      <c r="F603" s="162">
        <v>87.71</v>
      </c>
      <c r="G603" s="393">
        <v>0.92</v>
      </c>
    </row>
    <row r="604" spans="1:7" s="296" customFormat="1" ht="12">
      <c r="A604" s="392" t="s">
        <v>997</v>
      </c>
      <c r="B604" s="160" t="s">
        <v>998</v>
      </c>
      <c r="C604" s="159" t="s">
        <v>64</v>
      </c>
      <c r="D604" s="159" t="s">
        <v>48</v>
      </c>
      <c r="E604" s="161">
        <v>1.6199999999999999E-2</v>
      </c>
      <c r="F604" s="162">
        <v>2.31</v>
      </c>
      <c r="G604" s="393">
        <v>0.03</v>
      </c>
    </row>
    <row r="605" spans="1:7" s="296" customFormat="1" ht="24">
      <c r="A605" s="392" t="s">
        <v>999</v>
      </c>
      <c r="B605" s="160" t="s">
        <v>1000</v>
      </c>
      <c r="C605" s="159" t="s">
        <v>64</v>
      </c>
      <c r="D605" s="159" t="s">
        <v>48</v>
      </c>
      <c r="E605" s="161">
        <v>1.2E-2</v>
      </c>
      <c r="F605" s="162">
        <v>99.38</v>
      </c>
      <c r="G605" s="393">
        <v>1.19</v>
      </c>
    </row>
    <row r="606" spans="1:7" s="296" customFormat="1" ht="24">
      <c r="A606" s="392" t="s">
        <v>1037</v>
      </c>
      <c r="B606" s="160" t="s">
        <v>1038</v>
      </c>
      <c r="C606" s="159" t="s">
        <v>64</v>
      </c>
      <c r="D606" s="159" t="s">
        <v>48</v>
      </c>
      <c r="E606" s="161">
        <v>1</v>
      </c>
      <c r="F606" s="162">
        <v>1.58</v>
      </c>
      <c r="G606" s="393">
        <v>1.58</v>
      </c>
    </row>
    <row r="607" spans="1:7" s="296" customFormat="1" ht="12">
      <c r="A607" s="394"/>
      <c r="B607" s="395"/>
      <c r="C607" s="395"/>
      <c r="D607" s="395"/>
      <c r="E607" s="562" t="s">
        <v>148</v>
      </c>
      <c r="F607" s="562"/>
      <c r="G607" s="396">
        <v>3.72</v>
      </c>
    </row>
    <row r="608" spans="1:7" s="296" customFormat="1" ht="12">
      <c r="A608" s="560" t="s">
        <v>134</v>
      </c>
      <c r="B608" s="561"/>
      <c r="C608" s="158" t="s">
        <v>135</v>
      </c>
      <c r="D608" s="158" t="s">
        <v>100</v>
      </c>
      <c r="E608" s="158" t="s">
        <v>136</v>
      </c>
      <c r="F608" s="158" t="s">
        <v>137</v>
      </c>
      <c r="G608" s="391" t="s">
        <v>31</v>
      </c>
    </row>
    <row r="609" spans="1:7" s="296" customFormat="1" ht="24">
      <c r="A609" s="392" t="s">
        <v>1001</v>
      </c>
      <c r="B609" s="160" t="s">
        <v>1002</v>
      </c>
      <c r="C609" s="159" t="s">
        <v>64</v>
      </c>
      <c r="D609" s="159" t="s">
        <v>51</v>
      </c>
      <c r="E609" s="161">
        <v>9.4100000000000003E-2</v>
      </c>
      <c r="F609" s="162">
        <v>24.26</v>
      </c>
      <c r="G609" s="393">
        <v>2.2799999999999998</v>
      </c>
    </row>
    <row r="610" spans="1:7" s="296" customFormat="1" ht="24">
      <c r="A610" s="392" t="s">
        <v>876</v>
      </c>
      <c r="B610" s="160" t="s">
        <v>877</v>
      </c>
      <c r="C610" s="159" t="s">
        <v>64</v>
      </c>
      <c r="D610" s="159" t="s">
        <v>51</v>
      </c>
      <c r="E610" s="161">
        <v>9.4100000000000003E-2</v>
      </c>
      <c r="F610" s="162">
        <v>27.68</v>
      </c>
      <c r="G610" s="393">
        <v>2.6</v>
      </c>
    </row>
    <row r="611" spans="1:7" s="296" customFormat="1" ht="12">
      <c r="A611" s="394"/>
      <c r="B611" s="395"/>
      <c r="C611" s="395"/>
      <c r="D611" s="395"/>
      <c r="E611" s="562" t="s">
        <v>140</v>
      </c>
      <c r="F611" s="562"/>
      <c r="G611" s="396">
        <v>4.88</v>
      </c>
    </row>
    <row r="612" spans="1:7" s="296" customFormat="1" ht="12">
      <c r="A612" s="394"/>
      <c r="B612" s="395"/>
      <c r="C612" s="395"/>
      <c r="D612" s="395"/>
      <c r="E612" s="563" t="s">
        <v>344</v>
      </c>
      <c r="F612" s="563"/>
      <c r="G612" s="397">
        <v>8.6</v>
      </c>
    </row>
    <row r="613" spans="1:7" s="296" customFormat="1" ht="12">
      <c r="A613" s="394"/>
      <c r="B613" s="395"/>
      <c r="C613" s="395"/>
      <c r="D613" s="395"/>
      <c r="E613" s="564"/>
      <c r="F613" s="564"/>
      <c r="G613" s="565"/>
    </row>
    <row r="614" spans="1:7" s="296" customFormat="1" ht="12">
      <c r="A614" s="566" t="s">
        <v>1039</v>
      </c>
      <c r="B614" s="567"/>
      <c r="C614" s="567"/>
      <c r="D614" s="567"/>
      <c r="E614" s="567"/>
      <c r="F614" s="567"/>
      <c r="G614" s="568"/>
    </row>
    <row r="615" spans="1:7" s="296" customFormat="1" ht="12">
      <c r="A615" s="560" t="s">
        <v>54</v>
      </c>
      <c r="B615" s="561"/>
      <c r="C615" s="158" t="s">
        <v>135</v>
      </c>
      <c r="D615" s="158" t="s">
        <v>100</v>
      </c>
      <c r="E615" s="158" t="s">
        <v>136</v>
      </c>
      <c r="F615" s="158" t="s">
        <v>137</v>
      </c>
      <c r="G615" s="391" t="s">
        <v>31</v>
      </c>
    </row>
    <row r="616" spans="1:7" s="296" customFormat="1" ht="12">
      <c r="A616" s="392" t="s">
        <v>993</v>
      </c>
      <c r="B616" s="160" t="s">
        <v>994</v>
      </c>
      <c r="C616" s="159" t="s">
        <v>64</v>
      </c>
      <c r="D616" s="159" t="s">
        <v>48</v>
      </c>
      <c r="E616" s="161">
        <v>7.1000000000000004E-3</v>
      </c>
      <c r="F616" s="162">
        <v>87.71</v>
      </c>
      <c r="G616" s="393">
        <v>0.62</v>
      </c>
    </row>
    <row r="617" spans="1:7" s="296" customFormat="1" ht="24">
      <c r="A617" s="392" t="s">
        <v>1040</v>
      </c>
      <c r="B617" s="160" t="s">
        <v>1041</v>
      </c>
      <c r="C617" s="159" t="s">
        <v>64</v>
      </c>
      <c r="D617" s="159" t="s">
        <v>48</v>
      </c>
      <c r="E617" s="161">
        <v>1</v>
      </c>
      <c r="F617" s="162">
        <v>0.95</v>
      </c>
      <c r="G617" s="393">
        <v>0.95</v>
      </c>
    </row>
    <row r="618" spans="1:7" s="296" customFormat="1" ht="12">
      <c r="A618" s="392" t="s">
        <v>997</v>
      </c>
      <c r="B618" s="160" t="s">
        <v>998</v>
      </c>
      <c r="C618" s="159" t="s">
        <v>64</v>
      </c>
      <c r="D618" s="159" t="s">
        <v>48</v>
      </c>
      <c r="E618" s="161">
        <v>3.0200000000000001E-2</v>
      </c>
      <c r="F618" s="162">
        <v>2.31</v>
      </c>
      <c r="G618" s="393">
        <v>0.06</v>
      </c>
    </row>
    <row r="619" spans="1:7" s="296" customFormat="1" ht="24">
      <c r="A619" s="392" t="s">
        <v>999</v>
      </c>
      <c r="B619" s="160" t="s">
        <v>1000</v>
      </c>
      <c r="C619" s="159" t="s">
        <v>64</v>
      </c>
      <c r="D619" s="159" t="s">
        <v>48</v>
      </c>
      <c r="E619" s="161">
        <v>8.0000000000000002E-3</v>
      </c>
      <c r="F619" s="162">
        <v>99.38</v>
      </c>
      <c r="G619" s="393">
        <v>0.79</v>
      </c>
    </row>
    <row r="620" spans="1:7" s="296" customFormat="1" ht="12">
      <c r="A620" s="394"/>
      <c r="B620" s="395"/>
      <c r="C620" s="395"/>
      <c r="D620" s="395"/>
      <c r="E620" s="562" t="s">
        <v>148</v>
      </c>
      <c r="F620" s="562"/>
      <c r="G620" s="396">
        <v>2.42</v>
      </c>
    </row>
    <row r="621" spans="1:7" s="296" customFormat="1" ht="12">
      <c r="A621" s="560" t="s">
        <v>134</v>
      </c>
      <c r="B621" s="561"/>
      <c r="C621" s="158" t="s">
        <v>135</v>
      </c>
      <c r="D621" s="158" t="s">
        <v>100</v>
      </c>
      <c r="E621" s="158" t="s">
        <v>136</v>
      </c>
      <c r="F621" s="158" t="s">
        <v>137</v>
      </c>
      <c r="G621" s="391" t="s">
        <v>31</v>
      </c>
    </row>
    <row r="622" spans="1:7" s="296" customFormat="1" ht="24">
      <c r="A622" s="392" t="s">
        <v>1001</v>
      </c>
      <c r="B622" s="160" t="s">
        <v>1002</v>
      </c>
      <c r="C622" s="159" t="s">
        <v>64</v>
      </c>
      <c r="D622" s="159" t="s">
        <v>51</v>
      </c>
      <c r="E622" s="161">
        <v>0.13589999999999999</v>
      </c>
      <c r="F622" s="162">
        <v>24.26</v>
      </c>
      <c r="G622" s="393">
        <v>3.29</v>
      </c>
    </row>
    <row r="623" spans="1:7" s="296" customFormat="1" ht="24">
      <c r="A623" s="392" t="s">
        <v>876</v>
      </c>
      <c r="B623" s="160" t="s">
        <v>877</v>
      </c>
      <c r="C623" s="159" t="s">
        <v>64</v>
      </c>
      <c r="D623" s="159" t="s">
        <v>51</v>
      </c>
      <c r="E623" s="161">
        <v>0.13589999999999999</v>
      </c>
      <c r="F623" s="162">
        <v>27.68</v>
      </c>
      <c r="G623" s="393">
        <v>3.76</v>
      </c>
    </row>
    <row r="624" spans="1:7" s="296" customFormat="1" ht="12">
      <c r="A624" s="394"/>
      <c r="B624" s="395"/>
      <c r="C624" s="395"/>
      <c r="D624" s="395"/>
      <c r="E624" s="562" t="s">
        <v>140</v>
      </c>
      <c r="F624" s="562"/>
      <c r="G624" s="396">
        <v>7.05</v>
      </c>
    </row>
    <row r="625" spans="1:7" s="296" customFormat="1" ht="12">
      <c r="A625" s="394"/>
      <c r="B625" s="395"/>
      <c r="C625" s="395"/>
      <c r="D625" s="395"/>
      <c r="E625" s="563" t="s">
        <v>344</v>
      </c>
      <c r="F625" s="563"/>
      <c r="G625" s="397">
        <v>9.4700000000000006</v>
      </c>
    </row>
    <row r="626" spans="1:7" s="296" customFormat="1" ht="12">
      <c r="A626" s="394"/>
      <c r="B626" s="395"/>
      <c r="C626" s="395"/>
      <c r="D626" s="395"/>
      <c r="E626" s="564"/>
      <c r="F626" s="564"/>
      <c r="G626" s="565"/>
    </row>
    <row r="627" spans="1:7" s="296" customFormat="1" ht="12">
      <c r="A627" s="566" t="s">
        <v>1042</v>
      </c>
      <c r="B627" s="567"/>
      <c r="C627" s="567"/>
      <c r="D627" s="567"/>
      <c r="E627" s="567"/>
      <c r="F627" s="567"/>
      <c r="G627" s="568"/>
    </row>
    <row r="628" spans="1:7" s="296" customFormat="1" ht="12">
      <c r="A628" s="560" t="s">
        <v>54</v>
      </c>
      <c r="B628" s="561"/>
      <c r="C628" s="158" t="s">
        <v>135</v>
      </c>
      <c r="D628" s="158" t="s">
        <v>100</v>
      </c>
      <c r="E628" s="158" t="s">
        <v>136</v>
      </c>
      <c r="F628" s="158" t="s">
        <v>137</v>
      </c>
      <c r="G628" s="391" t="s">
        <v>31</v>
      </c>
    </row>
    <row r="629" spans="1:7" s="296" customFormat="1" ht="12">
      <c r="A629" s="392" t="s">
        <v>993</v>
      </c>
      <c r="B629" s="160" t="s">
        <v>994</v>
      </c>
      <c r="C629" s="159" t="s">
        <v>64</v>
      </c>
      <c r="D629" s="159" t="s">
        <v>48</v>
      </c>
      <c r="E629" s="161">
        <v>5.8999999999999999E-3</v>
      </c>
      <c r="F629" s="162">
        <v>87.71</v>
      </c>
      <c r="G629" s="393">
        <v>0.51</v>
      </c>
    </row>
    <row r="630" spans="1:7" s="296" customFormat="1" ht="24">
      <c r="A630" s="392" t="s">
        <v>1043</v>
      </c>
      <c r="B630" s="160" t="s">
        <v>1044</v>
      </c>
      <c r="C630" s="159" t="s">
        <v>64</v>
      </c>
      <c r="D630" s="159" t="s">
        <v>48</v>
      </c>
      <c r="E630" s="161">
        <v>1</v>
      </c>
      <c r="F630" s="162">
        <v>10.56</v>
      </c>
      <c r="G630" s="393">
        <v>10.56</v>
      </c>
    </row>
    <row r="631" spans="1:7" s="296" customFormat="1" ht="12">
      <c r="A631" s="392" t="s">
        <v>997</v>
      </c>
      <c r="B631" s="160" t="s">
        <v>998</v>
      </c>
      <c r="C631" s="159" t="s">
        <v>64</v>
      </c>
      <c r="D631" s="159" t="s">
        <v>48</v>
      </c>
      <c r="E631" s="161">
        <v>3.3799999999999997E-2</v>
      </c>
      <c r="F631" s="162">
        <v>2.31</v>
      </c>
      <c r="G631" s="393">
        <v>7.0000000000000007E-2</v>
      </c>
    </row>
    <row r="632" spans="1:7" s="296" customFormat="1" ht="24">
      <c r="A632" s="392" t="s">
        <v>999</v>
      </c>
      <c r="B632" s="160" t="s">
        <v>1000</v>
      </c>
      <c r="C632" s="159" t="s">
        <v>64</v>
      </c>
      <c r="D632" s="159" t="s">
        <v>48</v>
      </c>
      <c r="E632" s="161">
        <v>7.0000000000000001E-3</v>
      </c>
      <c r="F632" s="162">
        <v>99.38</v>
      </c>
      <c r="G632" s="393">
        <v>0.69</v>
      </c>
    </row>
    <row r="633" spans="1:7" s="296" customFormat="1" ht="12">
      <c r="A633" s="394"/>
      <c r="B633" s="395"/>
      <c r="C633" s="395"/>
      <c r="D633" s="395"/>
      <c r="E633" s="562" t="s">
        <v>148</v>
      </c>
      <c r="F633" s="562"/>
      <c r="G633" s="396">
        <v>11.83</v>
      </c>
    </row>
    <row r="634" spans="1:7" s="296" customFormat="1" ht="12">
      <c r="A634" s="560" t="s">
        <v>134</v>
      </c>
      <c r="B634" s="561"/>
      <c r="C634" s="158" t="s">
        <v>135</v>
      </c>
      <c r="D634" s="158" t="s">
        <v>100</v>
      </c>
      <c r="E634" s="158" t="s">
        <v>136</v>
      </c>
      <c r="F634" s="158" t="s">
        <v>137</v>
      </c>
      <c r="G634" s="391" t="s">
        <v>31</v>
      </c>
    </row>
    <row r="635" spans="1:7" s="296" customFormat="1" ht="24">
      <c r="A635" s="392" t="s">
        <v>1001</v>
      </c>
      <c r="B635" s="160" t="s">
        <v>1002</v>
      </c>
      <c r="C635" s="159" t="s">
        <v>64</v>
      </c>
      <c r="D635" s="159" t="s">
        <v>51</v>
      </c>
      <c r="E635" s="161">
        <v>0.1416</v>
      </c>
      <c r="F635" s="162">
        <v>24.26</v>
      </c>
      <c r="G635" s="393">
        <v>3.43</v>
      </c>
    </row>
    <row r="636" spans="1:7" s="296" customFormat="1" ht="24">
      <c r="A636" s="392" t="s">
        <v>876</v>
      </c>
      <c r="B636" s="160" t="s">
        <v>877</v>
      </c>
      <c r="C636" s="159" t="s">
        <v>64</v>
      </c>
      <c r="D636" s="159" t="s">
        <v>51</v>
      </c>
      <c r="E636" s="161">
        <v>0.1416</v>
      </c>
      <c r="F636" s="162">
        <v>27.68</v>
      </c>
      <c r="G636" s="393">
        <v>3.91</v>
      </c>
    </row>
    <row r="637" spans="1:7" s="296" customFormat="1" ht="12">
      <c r="A637" s="394"/>
      <c r="B637" s="395"/>
      <c r="C637" s="395"/>
      <c r="D637" s="395"/>
      <c r="E637" s="562" t="s">
        <v>140</v>
      </c>
      <c r="F637" s="562"/>
      <c r="G637" s="396">
        <v>7.34</v>
      </c>
    </row>
    <row r="638" spans="1:7" s="296" customFormat="1" ht="12">
      <c r="A638" s="394"/>
      <c r="B638" s="395"/>
      <c r="C638" s="395"/>
      <c r="D638" s="395"/>
      <c r="E638" s="563" t="s">
        <v>344</v>
      </c>
      <c r="F638" s="563"/>
      <c r="G638" s="397">
        <v>19.170000000000002</v>
      </c>
    </row>
    <row r="639" spans="1:7" s="296" customFormat="1" ht="12">
      <c r="A639" s="394"/>
      <c r="B639" s="395"/>
      <c r="C639" s="395"/>
      <c r="D639" s="395"/>
      <c r="E639" s="564"/>
      <c r="F639" s="564"/>
      <c r="G639" s="565"/>
    </row>
    <row r="640" spans="1:7" s="296" customFormat="1" ht="12">
      <c r="A640" s="566" t="s">
        <v>1045</v>
      </c>
      <c r="B640" s="567"/>
      <c r="C640" s="567"/>
      <c r="D640" s="567"/>
      <c r="E640" s="567"/>
      <c r="F640" s="567"/>
      <c r="G640" s="568"/>
    </row>
    <row r="641" spans="1:7" s="296" customFormat="1" ht="12">
      <c r="A641" s="560" t="s">
        <v>54</v>
      </c>
      <c r="B641" s="561"/>
      <c r="C641" s="158" t="s">
        <v>135</v>
      </c>
      <c r="D641" s="158" t="s">
        <v>100</v>
      </c>
      <c r="E641" s="158" t="s">
        <v>136</v>
      </c>
      <c r="F641" s="158" t="s">
        <v>137</v>
      </c>
      <c r="G641" s="391" t="s">
        <v>31</v>
      </c>
    </row>
    <row r="642" spans="1:7" s="296" customFormat="1" ht="12">
      <c r="A642" s="392" t="s">
        <v>1046</v>
      </c>
      <c r="B642" s="160" t="s">
        <v>1047</v>
      </c>
      <c r="C642" s="159" t="s">
        <v>64</v>
      </c>
      <c r="D642" s="159" t="s">
        <v>48</v>
      </c>
      <c r="E642" s="161">
        <v>1.06E-2</v>
      </c>
      <c r="F642" s="162">
        <v>16.07</v>
      </c>
      <c r="G642" s="393">
        <v>0.17</v>
      </c>
    </row>
    <row r="643" spans="1:7" s="296" customFormat="1" ht="24">
      <c r="A643" s="392" t="s">
        <v>1048</v>
      </c>
      <c r="B643" s="160" t="s">
        <v>1049</v>
      </c>
      <c r="C643" s="159" t="s">
        <v>64</v>
      </c>
      <c r="D643" s="159" t="s">
        <v>48</v>
      </c>
      <c r="E643" s="161">
        <v>1</v>
      </c>
      <c r="F643" s="162">
        <v>113</v>
      </c>
      <c r="G643" s="393">
        <v>113</v>
      </c>
    </row>
    <row r="644" spans="1:7" s="296" customFormat="1" ht="12">
      <c r="A644" s="394"/>
      <c r="B644" s="395"/>
      <c r="C644" s="395"/>
      <c r="D644" s="395"/>
      <c r="E644" s="562" t="s">
        <v>148</v>
      </c>
      <c r="F644" s="562"/>
      <c r="G644" s="396">
        <v>113.17</v>
      </c>
    </row>
    <row r="645" spans="1:7" s="296" customFormat="1" ht="12">
      <c r="A645" s="560" t="s">
        <v>134</v>
      </c>
      <c r="B645" s="561"/>
      <c r="C645" s="158" t="s">
        <v>135</v>
      </c>
      <c r="D645" s="158" t="s">
        <v>100</v>
      </c>
      <c r="E645" s="158" t="s">
        <v>136</v>
      </c>
      <c r="F645" s="158" t="s">
        <v>137</v>
      </c>
      <c r="G645" s="391" t="s">
        <v>31</v>
      </c>
    </row>
    <row r="646" spans="1:7" s="296" customFormat="1" ht="24">
      <c r="A646" s="392" t="s">
        <v>1001</v>
      </c>
      <c r="B646" s="160" t="s">
        <v>1002</v>
      </c>
      <c r="C646" s="159" t="s">
        <v>64</v>
      </c>
      <c r="D646" s="159" t="s">
        <v>51</v>
      </c>
      <c r="E646" s="161">
        <v>0.22120000000000001</v>
      </c>
      <c r="F646" s="162">
        <v>24.26</v>
      </c>
      <c r="G646" s="393">
        <v>5.36</v>
      </c>
    </row>
    <row r="647" spans="1:7" s="296" customFormat="1" ht="24">
      <c r="A647" s="392" t="s">
        <v>876</v>
      </c>
      <c r="B647" s="160" t="s">
        <v>877</v>
      </c>
      <c r="C647" s="159" t="s">
        <v>64</v>
      </c>
      <c r="D647" s="159" t="s">
        <v>51</v>
      </c>
      <c r="E647" s="161">
        <v>0.22120000000000001</v>
      </c>
      <c r="F647" s="162">
        <v>27.68</v>
      </c>
      <c r="G647" s="393">
        <v>6.12</v>
      </c>
    </row>
    <row r="648" spans="1:7" s="296" customFormat="1" ht="12">
      <c r="A648" s="394"/>
      <c r="B648" s="395"/>
      <c r="C648" s="395"/>
      <c r="D648" s="395"/>
      <c r="E648" s="562" t="s">
        <v>140</v>
      </c>
      <c r="F648" s="562"/>
      <c r="G648" s="396">
        <v>11.48</v>
      </c>
    </row>
    <row r="649" spans="1:7" s="296" customFormat="1" ht="12">
      <c r="A649" s="394"/>
      <c r="B649" s="395"/>
      <c r="C649" s="395"/>
      <c r="D649" s="395"/>
      <c r="E649" s="563" t="s">
        <v>344</v>
      </c>
      <c r="F649" s="563"/>
      <c r="G649" s="397">
        <v>124.65</v>
      </c>
    </row>
    <row r="650" spans="1:7" s="296" customFormat="1" ht="12">
      <c r="A650" s="394"/>
      <c r="B650" s="395"/>
      <c r="C650" s="395"/>
      <c r="D650" s="395"/>
      <c r="E650" s="564"/>
      <c r="F650" s="564"/>
      <c r="G650" s="565"/>
    </row>
    <row r="651" spans="1:7" s="296" customFormat="1" ht="12">
      <c r="A651" s="566" t="s">
        <v>1050</v>
      </c>
      <c r="B651" s="567"/>
      <c r="C651" s="567"/>
      <c r="D651" s="567"/>
      <c r="E651" s="567"/>
      <c r="F651" s="567"/>
      <c r="G651" s="568"/>
    </row>
    <row r="652" spans="1:7" s="296" customFormat="1" ht="12">
      <c r="A652" s="560" t="s">
        <v>54</v>
      </c>
      <c r="B652" s="561"/>
      <c r="C652" s="158" t="s">
        <v>135</v>
      </c>
      <c r="D652" s="158" t="s">
        <v>100</v>
      </c>
      <c r="E652" s="158" t="s">
        <v>136</v>
      </c>
      <c r="F652" s="158" t="s">
        <v>137</v>
      </c>
      <c r="G652" s="391" t="s">
        <v>31</v>
      </c>
    </row>
    <row r="653" spans="1:7" s="296" customFormat="1" ht="24">
      <c r="A653" s="392" t="s">
        <v>383</v>
      </c>
      <c r="B653" s="160" t="s">
        <v>384</v>
      </c>
      <c r="C653" s="159" t="s">
        <v>64</v>
      </c>
      <c r="D653" s="159" t="s">
        <v>48</v>
      </c>
      <c r="E653" s="161">
        <v>56.62</v>
      </c>
      <c r="F653" s="162">
        <v>0.67</v>
      </c>
      <c r="G653" s="393">
        <v>37.93</v>
      </c>
    </row>
    <row r="654" spans="1:7" s="296" customFormat="1" ht="12">
      <c r="A654" s="392" t="s">
        <v>385</v>
      </c>
      <c r="B654" s="160" t="s">
        <v>126</v>
      </c>
      <c r="C654" s="159" t="s">
        <v>64</v>
      </c>
      <c r="D654" s="159" t="s">
        <v>127</v>
      </c>
      <c r="E654" s="161">
        <v>1.9300000000000001E-2</v>
      </c>
      <c r="F654" s="162">
        <v>41.93</v>
      </c>
      <c r="G654" s="393">
        <v>0.8</v>
      </c>
    </row>
    <row r="655" spans="1:7" s="296" customFormat="1" ht="24">
      <c r="A655" s="392" t="s">
        <v>386</v>
      </c>
      <c r="B655" s="160" t="s">
        <v>387</v>
      </c>
      <c r="C655" s="159" t="s">
        <v>64</v>
      </c>
      <c r="D655" s="159" t="s">
        <v>55</v>
      </c>
      <c r="E655" s="161">
        <v>0.80500000000000005</v>
      </c>
      <c r="F655" s="162">
        <v>3.89</v>
      </c>
      <c r="G655" s="393">
        <v>3.13</v>
      </c>
    </row>
    <row r="656" spans="1:7" s="296" customFormat="1" ht="12">
      <c r="A656" s="394"/>
      <c r="B656" s="395"/>
      <c r="C656" s="395"/>
      <c r="D656" s="395"/>
      <c r="E656" s="562" t="s">
        <v>148</v>
      </c>
      <c r="F656" s="562"/>
      <c r="G656" s="396">
        <v>41.86</v>
      </c>
    </row>
    <row r="657" spans="1:7" s="296" customFormat="1" ht="12">
      <c r="A657" s="560" t="s">
        <v>134</v>
      </c>
      <c r="B657" s="561"/>
      <c r="C657" s="158" t="s">
        <v>135</v>
      </c>
      <c r="D657" s="158" t="s">
        <v>100</v>
      </c>
      <c r="E657" s="158" t="s">
        <v>136</v>
      </c>
      <c r="F657" s="158" t="s">
        <v>137</v>
      </c>
      <c r="G657" s="391" t="s">
        <v>31</v>
      </c>
    </row>
    <row r="658" spans="1:7" s="296" customFormat="1" ht="12">
      <c r="A658" s="392" t="s">
        <v>145</v>
      </c>
      <c r="B658" s="160" t="s">
        <v>50</v>
      </c>
      <c r="C658" s="159" t="s">
        <v>64</v>
      </c>
      <c r="D658" s="159" t="s">
        <v>51</v>
      </c>
      <c r="E658" s="161">
        <v>2.3199999999999998</v>
      </c>
      <c r="F658" s="162">
        <v>28.14</v>
      </c>
      <c r="G658" s="393">
        <v>65.28</v>
      </c>
    </row>
    <row r="659" spans="1:7" s="296" customFormat="1" ht="12">
      <c r="A659" s="392" t="s">
        <v>141</v>
      </c>
      <c r="B659" s="160" t="s">
        <v>52</v>
      </c>
      <c r="C659" s="159" t="s">
        <v>64</v>
      </c>
      <c r="D659" s="159" t="s">
        <v>51</v>
      </c>
      <c r="E659" s="161">
        <v>1.1599999999999999</v>
      </c>
      <c r="F659" s="162">
        <v>23.48</v>
      </c>
      <c r="G659" s="393">
        <v>27.23</v>
      </c>
    </row>
    <row r="660" spans="1:7" s="296" customFormat="1" ht="12">
      <c r="A660" s="394"/>
      <c r="B660" s="395"/>
      <c r="C660" s="395"/>
      <c r="D660" s="395"/>
      <c r="E660" s="562" t="s">
        <v>140</v>
      </c>
      <c r="F660" s="562"/>
      <c r="G660" s="396">
        <v>92.51</v>
      </c>
    </row>
    <row r="661" spans="1:7" s="296" customFormat="1" ht="12">
      <c r="A661" s="560" t="s">
        <v>142</v>
      </c>
      <c r="B661" s="561"/>
      <c r="C661" s="158" t="s">
        <v>135</v>
      </c>
      <c r="D661" s="158" t="s">
        <v>100</v>
      </c>
      <c r="E661" s="158" t="s">
        <v>136</v>
      </c>
      <c r="F661" s="158" t="s">
        <v>137</v>
      </c>
      <c r="G661" s="391" t="s">
        <v>31</v>
      </c>
    </row>
    <row r="662" spans="1:7" s="296" customFormat="1" ht="36">
      <c r="A662" s="392" t="s">
        <v>146</v>
      </c>
      <c r="B662" s="160" t="s">
        <v>125</v>
      </c>
      <c r="C662" s="159" t="s">
        <v>64</v>
      </c>
      <c r="D662" s="159" t="s">
        <v>147</v>
      </c>
      <c r="E662" s="161">
        <v>1.83E-2</v>
      </c>
      <c r="F662" s="162">
        <v>604.02</v>
      </c>
      <c r="G662" s="393">
        <v>11.05</v>
      </c>
    </row>
    <row r="663" spans="1:7" s="296" customFormat="1" ht="12">
      <c r="A663" s="394"/>
      <c r="B663" s="395"/>
      <c r="C663" s="395"/>
      <c r="D663" s="395"/>
      <c r="E663" s="562" t="s">
        <v>144</v>
      </c>
      <c r="F663" s="562"/>
      <c r="G663" s="396">
        <v>11.05</v>
      </c>
    </row>
    <row r="664" spans="1:7" s="296" customFormat="1" ht="12">
      <c r="A664" s="394"/>
      <c r="B664" s="395"/>
      <c r="C664" s="395"/>
      <c r="D664" s="395"/>
      <c r="E664" s="563" t="s">
        <v>344</v>
      </c>
      <c r="F664" s="563"/>
      <c r="G664" s="397">
        <v>145.41999999999999</v>
      </c>
    </row>
    <row r="665" spans="1:7" s="296" customFormat="1" ht="12">
      <c r="A665" s="394"/>
      <c r="B665" s="395"/>
      <c r="C665" s="395"/>
      <c r="D665" s="395"/>
      <c r="E665" s="564"/>
      <c r="F665" s="564"/>
      <c r="G665" s="565"/>
    </row>
    <row r="666" spans="1:7" s="296" customFormat="1" ht="12">
      <c r="A666" s="566" t="s">
        <v>1051</v>
      </c>
      <c r="B666" s="567"/>
      <c r="C666" s="567"/>
      <c r="D666" s="567"/>
      <c r="E666" s="567"/>
      <c r="F666" s="567"/>
      <c r="G666" s="568"/>
    </row>
    <row r="667" spans="1:7" s="296" customFormat="1" ht="12">
      <c r="A667" s="560" t="s">
        <v>54</v>
      </c>
      <c r="B667" s="561"/>
      <c r="C667" s="158" t="s">
        <v>135</v>
      </c>
      <c r="D667" s="158" t="s">
        <v>100</v>
      </c>
      <c r="E667" s="158" t="s">
        <v>136</v>
      </c>
      <c r="F667" s="158" t="s">
        <v>137</v>
      </c>
      <c r="G667" s="391" t="s">
        <v>31</v>
      </c>
    </row>
    <row r="668" spans="1:7" s="296" customFormat="1" ht="24">
      <c r="A668" s="392" t="s">
        <v>388</v>
      </c>
      <c r="B668" s="160" t="s">
        <v>120</v>
      </c>
      <c r="C668" s="159" t="s">
        <v>64</v>
      </c>
      <c r="D668" s="159" t="s">
        <v>121</v>
      </c>
      <c r="E668" s="161">
        <v>8.9999999999999993E-3</v>
      </c>
      <c r="F668" s="162">
        <v>7.04</v>
      </c>
      <c r="G668" s="393">
        <v>0.06</v>
      </c>
    </row>
    <row r="669" spans="1:7" s="296" customFormat="1" ht="24">
      <c r="A669" s="392" t="s">
        <v>389</v>
      </c>
      <c r="B669" s="160" t="s">
        <v>118</v>
      </c>
      <c r="C669" s="159" t="s">
        <v>64</v>
      </c>
      <c r="D669" s="159" t="s">
        <v>48</v>
      </c>
      <c r="E669" s="161">
        <v>6</v>
      </c>
      <c r="F669" s="162">
        <v>0.14000000000000001</v>
      </c>
      <c r="G669" s="393">
        <v>0.84</v>
      </c>
    </row>
    <row r="670" spans="1:7" s="296" customFormat="1" ht="24">
      <c r="A670" s="392" t="s">
        <v>395</v>
      </c>
      <c r="B670" s="160" t="s">
        <v>122</v>
      </c>
      <c r="C670" s="159" t="s">
        <v>64</v>
      </c>
      <c r="D670" s="159" t="s">
        <v>55</v>
      </c>
      <c r="E670" s="161">
        <v>0.20300000000000001</v>
      </c>
      <c r="F670" s="162">
        <v>7.37</v>
      </c>
      <c r="G670" s="393">
        <v>1.49</v>
      </c>
    </row>
    <row r="671" spans="1:7" s="296" customFormat="1" ht="12">
      <c r="A671" s="394"/>
      <c r="B671" s="395"/>
      <c r="C671" s="395"/>
      <c r="D671" s="395"/>
      <c r="E671" s="562" t="s">
        <v>148</v>
      </c>
      <c r="F671" s="562"/>
      <c r="G671" s="396">
        <v>2.39</v>
      </c>
    </row>
    <row r="672" spans="1:7" s="296" customFormat="1" ht="12">
      <c r="A672" s="560" t="s">
        <v>134</v>
      </c>
      <c r="B672" s="561"/>
      <c r="C672" s="158" t="s">
        <v>135</v>
      </c>
      <c r="D672" s="158" t="s">
        <v>100</v>
      </c>
      <c r="E672" s="158" t="s">
        <v>136</v>
      </c>
      <c r="F672" s="158" t="s">
        <v>137</v>
      </c>
      <c r="G672" s="391" t="s">
        <v>31</v>
      </c>
    </row>
    <row r="673" spans="1:7" s="296" customFormat="1" ht="12">
      <c r="A673" s="392" t="s">
        <v>145</v>
      </c>
      <c r="B673" s="160" t="s">
        <v>50</v>
      </c>
      <c r="C673" s="159" t="s">
        <v>64</v>
      </c>
      <c r="D673" s="159" t="s">
        <v>51</v>
      </c>
      <c r="E673" s="161">
        <v>0.501</v>
      </c>
      <c r="F673" s="162">
        <v>28.14</v>
      </c>
      <c r="G673" s="393">
        <v>14.09</v>
      </c>
    </row>
    <row r="674" spans="1:7" s="296" customFormat="1" ht="12">
      <c r="A674" s="392" t="s">
        <v>141</v>
      </c>
      <c r="B674" s="160" t="s">
        <v>52</v>
      </c>
      <c r="C674" s="159" t="s">
        <v>64</v>
      </c>
      <c r="D674" s="159" t="s">
        <v>51</v>
      </c>
      <c r="E674" s="161">
        <v>0.251</v>
      </c>
      <c r="F674" s="162">
        <v>23.48</v>
      </c>
      <c r="G674" s="393">
        <v>5.89</v>
      </c>
    </row>
    <row r="675" spans="1:7" s="296" customFormat="1" ht="12">
      <c r="A675" s="394"/>
      <c r="B675" s="395"/>
      <c r="C675" s="395"/>
      <c r="D675" s="395"/>
      <c r="E675" s="562" t="s">
        <v>140</v>
      </c>
      <c r="F675" s="562"/>
      <c r="G675" s="396">
        <v>19.98</v>
      </c>
    </row>
    <row r="676" spans="1:7" s="296" customFormat="1" ht="12">
      <c r="A676" s="560" t="s">
        <v>142</v>
      </c>
      <c r="B676" s="561"/>
      <c r="C676" s="158" t="s">
        <v>135</v>
      </c>
      <c r="D676" s="158" t="s">
        <v>100</v>
      </c>
      <c r="E676" s="158" t="s">
        <v>136</v>
      </c>
      <c r="F676" s="158" t="s">
        <v>137</v>
      </c>
      <c r="G676" s="391" t="s">
        <v>31</v>
      </c>
    </row>
    <row r="677" spans="1:7" s="296" customFormat="1" ht="36">
      <c r="A677" s="392" t="s">
        <v>390</v>
      </c>
      <c r="B677" s="160" t="s">
        <v>391</v>
      </c>
      <c r="C677" s="159" t="s">
        <v>64</v>
      </c>
      <c r="D677" s="159" t="s">
        <v>147</v>
      </c>
      <c r="E677" s="161">
        <v>3.2000000000000001E-2</v>
      </c>
      <c r="F677" s="162">
        <v>525.49</v>
      </c>
      <c r="G677" s="393">
        <v>16.809999999999999</v>
      </c>
    </row>
    <row r="678" spans="1:7" s="296" customFormat="1" ht="12">
      <c r="A678" s="392" t="s">
        <v>392</v>
      </c>
      <c r="B678" s="160" t="s">
        <v>119</v>
      </c>
      <c r="C678" s="159" t="s">
        <v>64</v>
      </c>
      <c r="D678" s="159" t="s">
        <v>56</v>
      </c>
      <c r="E678" s="161">
        <v>0.79</v>
      </c>
      <c r="F678" s="162">
        <v>10.14</v>
      </c>
      <c r="G678" s="393">
        <v>8.01</v>
      </c>
    </row>
    <row r="679" spans="1:7" s="296" customFormat="1" ht="24">
      <c r="A679" s="392" t="s">
        <v>393</v>
      </c>
      <c r="B679" s="160" t="s">
        <v>394</v>
      </c>
      <c r="C679" s="159" t="s">
        <v>64</v>
      </c>
      <c r="D679" s="159" t="s">
        <v>180</v>
      </c>
      <c r="E679" s="161">
        <v>0.104</v>
      </c>
      <c r="F679" s="162">
        <v>163.91</v>
      </c>
      <c r="G679" s="393">
        <v>17.04</v>
      </c>
    </row>
    <row r="680" spans="1:7" s="296" customFormat="1" ht="12">
      <c r="A680" s="394"/>
      <c r="B680" s="395"/>
      <c r="C680" s="395"/>
      <c r="D680" s="395"/>
      <c r="E680" s="562" t="s">
        <v>144</v>
      </c>
      <c r="F680" s="562"/>
      <c r="G680" s="396">
        <v>41.86</v>
      </c>
    </row>
    <row r="681" spans="1:7" s="296" customFormat="1" ht="12">
      <c r="A681" s="394"/>
      <c r="B681" s="395"/>
      <c r="C681" s="395"/>
      <c r="D681" s="395"/>
      <c r="E681" s="563" t="s">
        <v>344</v>
      </c>
      <c r="F681" s="563"/>
      <c r="G681" s="397">
        <v>64.23</v>
      </c>
    </row>
    <row r="682" spans="1:7" s="296" customFormat="1" ht="12">
      <c r="A682" s="394"/>
      <c r="B682" s="395"/>
      <c r="C682" s="395"/>
      <c r="D682" s="395"/>
      <c r="E682" s="564"/>
      <c r="F682" s="564"/>
      <c r="G682" s="565"/>
    </row>
    <row r="683" spans="1:7" s="296" customFormat="1" ht="12">
      <c r="A683" s="566" t="s">
        <v>1052</v>
      </c>
      <c r="B683" s="567"/>
      <c r="C683" s="567"/>
      <c r="D683" s="567"/>
      <c r="E683" s="567"/>
      <c r="F683" s="567"/>
      <c r="G683" s="568"/>
    </row>
    <row r="684" spans="1:7" s="296" customFormat="1" ht="12">
      <c r="A684" s="560" t="s">
        <v>54</v>
      </c>
      <c r="B684" s="561"/>
      <c r="C684" s="158" t="s">
        <v>135</v>
      </c>
      <c r="D684" s="158" t="s">
        <v>100</v>
      </c>
      <c r="E684" s="158" t="s">
        <v>136</v>
      </c>
      <c r="F684" s="158" t="s">
        <v>137</v>
      </c>
      <c r="G684" s="391" t="s">
        <v>31</v>
      </c>
    </row>
    <row r="685" spans="1:7" s="296" customFormat="1" ht="48">
      <c r="A685" s="392" t="s">
        <v>1053</v>
      </c>
      <c r="B685" s="160" t="s">
        <v>1054</v>
      </c>
      <c r="C685" s="159" t="s">
        <v>64</v>
      </c>
      <c r="D685" s="159" t="s">
        <v>48</v>
      </c>
      <c r="E685" s="161">
        <v>1</v>
      </c>
      <c r="F685" s="162">
        <v>804.24</v>
      </c>
      <c r="G685" s="393">
        <v>804.24</v>
      </c>
    </row>
    <row r="686" spans="1:7" s="296" customFormat="1" ht="12">
      <c r="A686" s="394"/>
      <c r="B686" s="395"/>
      <c r="C686" s="395"/>
      <c r="D686" s="395"/>
      <c r="E686" s="562" t="s">
        <v>148</v>
      </c>
      <c r="F686" s="562"/>
      <c r="G686" s="396">
        <v>804.24</v>
      </c>
    </row>
    <row r="687" spans="1:7" s="296" customFormat="1" ht="12">
      <c r="A687" s="560" t="s">
        <v>134</v>
      </c>
      <c r="B687" s="561"/>
      <c r="C687" s="158" t="s">
        <v>135</v>
      </c>
      <c r="D687" s="158" t="s">
        <v>100</v>
      </c>
      <c r="E687" s="158" t="s">
        <v>136</v>
      </c>
      <c r="F687" s="158" t="s">
        <v>137</v>
      </c>
      <c r="G687" s="391" t="s">
        <v>31</v>
      </c>
    </row>
    <row r="688" spans="1:7" s="296" customFormat="1" ht="12">
      <c r="A688" s="392" t="s">
        <v>397</v>
      </c>
      <c r="B688" s="160" t="s">
        <v>1055</v>
      </c>
      <c r="C688" s="159" t="s">
        <v>64</v>
      </c>
      <c r="D688" s="159" t="s">
        <v>51</v>
      </c>
      <c r="E688" s="161">
        <v>0.36029319999999998</v>
      </c>
      <c r="F688" s="162">
        <v>26.32</v>
      </c>
      <c r="G688" s="393">
        <v>9.48</v>
      </c>
    </row>
    <row r="689" spans="1:7" s="296" customFormat="1" ht="12">
      <c r="A689" s="392" t="s">
        <v>145</v>
      </c>
      <c r="B689" s="160" t="s">
        <v>50</v>
      </c>
      <c r="C689" s="159" t="s">
        <v>64</v>
      </c>
      <c r="D689" s="159" t="s">
        <v>51</v>
      </c>
      <c r="E689" s="161">
        <v>2.2731759</v>
      </c>
      <c r="F689" s="162">
        <v>28.14</v>
      </c>
      <c r="G689" s="393">
        <v>63.96</v>
      </c>
    </row>
    <row r="690" spans="1:7" s="296" customFormat="1" ht="12">
      <c r="A690" s="392" t="s">
        <v>141</v>
      </c>
      <c r="B690" s="160" t="s">
        <v>52</v>
      </c>
      <c r="C690" s="159" t="s">
        <v>64</v>
      </c>
      <c r="D690" s="159" t="s">
        <v>51</v>
      </c>
      <c r="E690" s="161">
        <v>0.74424129999999999</v>
      </c>
      <c r="F690" s="162">
        <v>23.48</v>
      </c>
      <c r="G690" s="393">
        <v>17.47</v>
      </c>
    </row>
    <row r="691" spans="1:7" s="296" customFormat="1" ht="12">
      <c r="A691" s="394"/>
      <c r="B691" s="395"/>
      <c r="C691" s="395"/>
      <c r="D691" s="395"/>
      <c r="E691" s="562" t="s">
        <v>140</v>
      </c>
      <c r="F691" s="562"/>
      <c r="G691" s="396">
        <v>90.91</v>
      </c>
    </row>
    <row r="692" spans="1:7" s="296" customFormat="1" ht="12">
      <c r="A692" s="560" t="s">
        <v>142</v>
      </c>
      <c r="B692" s="561"/>
      <c r="C692" s="158" t="s">
        <v>135</v>
      </c>
      <c r="D692" s="158" t="s">
        <v>100</v>
      </c>
      <c r="E692" s="158" t="s">
        <v>136</v>
      </c>
      <c r="F692" s="158" t="s">
        <v>137</v>
      </c>
      <c r="G692" s="391" t="s">
        <v>31</v>
      </c>
    </row>
    <row r="693" spans="1:7" s="296" customFormat="1" ht="24">
      <c r="A693" s="392" t="s">
        <v>717</v>
      </c>
      <c r="B693" s="160" t="s">
        <v>718</v>
      </c>
      <c r="C693" s="159" t="s">
        <v>64</v>
      </c>
      <c r="D693" s="159" t="s">
        <v>55</v>
      </c>
      <c r="E693" s="161">
        <v>10</v>
      </c>
      <c r="F693" s="162">
        <v>2.4</v>
      </c>
      <c r="G693" s="393">
        <v>24</v>
      </c>
    </row>
    <row r="694" spans="1:7" s="296" customFormat="1" ht="24">
      <c r="A694" s="392" t="s">
        <v>248</v>
      </c>
      <c r="B694" s="160" t="s">
        <v>116</v>
      </c>
      <c r="C694" s="159" t="s">
        <v>64</v>
      </c>
      <c r="D694" s="159" t="s">
        <v>147</v>
      </c>
      <c r="E694" s="161">
        <v>2.2599999999999999E-2</v>
      </c>
      <c r="F694" s="162">
        <v>727.87</v>
      </c>
      <c r="G694" s="393">
        <v>16.440000000000001</v>
      </c>
    </row>
    <row r="695" spans="1:7" s="296" customFormat="1" ht="12">
      <c r="A695" s="394"/>
      <c r="B695" s="395"/>
      <c r="C695" s="395"/>
      <c r="D695" s="395"/>
      <c r="E695" s="562" t="s">
        <v>144</v>
      </c>
      <c r="F695" s="562"/>
      <c r="G695" s="396">
        <v>40.44</v>
      </c>
    </row>
    <row r="696" spans="1:7" s="296" customFormat="1" ht="12">
      <c r="A696" s="394"/>
      <c r="B696" s="395"/>
      <c r="C696" s="395"/>
      <c r="D696" s="395"/>
      <c r="E696" s="563" t="s">
        <v>344</v>
      </c>
      <c r="F696" s="563"/>
      <c r="G696" s="397">
        <v>935.59</v>
      </c>
    </row>
    <row r="697" spans="1:7" s="296" customFormat="1" ht="12">
      <c r="A697" s="394"/>
      <c r="B697" s="395"/>
      <c r="C697" s="395"/>
      <c r="D697" s="395"/>
      <c r="E697" s="564"/>
      <c r="F697" s="564"/>
      <c r="G697" s="565"/>
    </row>
    <row r="698" spans="1:7" s="296" customFormat="1" ht="12">
      <c r="A698" s="566" t="s">
        <v>1056</v>
      </c>
      <c r="B698" s="567"/>
      <c r="C698" s="567"/>
      <c r="D698" s="567"/>
      <c r="E698" s="567"/>
      <c r="F698" s="567"/>
      <c r="G698" s="568"/>
    </row>
    <row r="699" spans="1:7" s="296" customFormat="1" ht="12">
      <c r="A699" s="560" t="s">
        <v>54</v>
      </c>
      <c r="B699" s="561"/>
      <c r="C699" s="158" t="s">
        <v>135</v>
      </c>
      <c r="D699" s="158" t="s">
        <v>100</v>
      </c>
      <c r="E699" s="158" t="s">
        <v>136</v>
      </c>
      <c r="F699" s="158" t="s">
        <v>137</v>
      </c>
      <c r="G699" s="391" t="s">
        <v>31</v>
      </c>
    </row>
    <row r="700" spans="1:7" s="296" customFormat="1" ht="12">
      <c r="A700" s="392" t="s">
        <v>1057</v>
      </c>
      <c r="B700" s="160" t="s">
        <v>1058</v>
      </c>
      <c r="C700" s="159" t="s">
        <v>64</v>
      </c>
      <c r="D700" s="159" t="s">
        <v>48</v>
      </c>
      <c r="E700" s="161">
        <v>19.8</v>
      </c>
      <c r="F700" s="162">
        <v>0.14000000000000001</v>
      </c>
      <c r="G700" s="393">
        <v>2.77</v>
      </c>
    </row>
    <row r="701" spans="1:7" s="296" customFormat="1" ht="24">
      <c r="A701" s="392" t="s">
        <v>396</v>
      </c>
      <c r="B701" s="160" t="s">
        <v>1059</v>
      </c>
      <c r="C701" s="159" t="s">
        <v>64</v>
      </c>
      <c r="D701" s="159" t="s">
        <v>48</v>
      </c>
      <c r="E701" s="161">
        <v>19.8</v>
      </c>
      <c r="F701" s="162">
        <v>0.06</v>
      </c>
      <c r="G701" s="393">
        <v>1.18</v>
      </c>
    </row>
    <row r="702" spans="1:7" s="296" customFormat="1" ht="12">
      <c r="A702" s="394"/>
      <c r="B702" s="395"/>
      <c r="C702" s="395"/>
      <c r="D702" s="395"/>
      <c r="E702" s="562" t="s">
        <v>148</v>
      </c>
      <c r="F702" s="562"/>
      <c r="G702" s="396">
        <v>3.95</v>
      </c>
    </row>
    <row r="703" spans="1:7" s="296" customFormat="1" ht="12">
      <c r="A703" s="560" t="s">
        <v>134</v>
      </c>
      <c r="B703" s="561"/>
      <c r="C703" s="158" t="s">
        <v>135</v>
      </c>
      <c r="D703" s="158" t="s">
        <v>100</v>
      </c>
      <c r="E703" s="158" t="s">
        <v>136</v>
      </c>
      <c r="F703" s="158" t="s">
        <v>137</v>
      </c>
      <c r="G703" s="391" t="s">
        <v>31</v>
      </c>
    </row>
    <row r="704" spans="1:7" s="296" customFormat="1" ht="12">
      <c r="A704" s="392" t="s">
        <v>397</v>
      </c>
      <c r="B704" s="160" t="s">
        <v>1055</v>
      </c>
      <c r="C704" s="159" t="s">
        <v>64</v>
      </c>
      <c r="D704" s="159" t="s">
        <v>51</v>
      </c>
      <c r="E704" s="161">
        <v>2.2419775999999998</v>
      </c>
      <c r="F704" s="162">
        <v>26.32</v>
      </c>
      <c r="G704" s="393">
        <v>59</v>
      </c>
    </row>
    <row r="705" spans="1:7" s="296" customFormat="1" ht="12">
      <c r="A705" s="392" t="s">
        <v>145</v>
      </c>
      <c r="B705" s="160" t="s">
        <v>50</v>
      </c>
      <c r="C705" s="159" t="s">
        <v>64</v>
      </c>
      <c r="D705" s="159" t="s">
        <v>51</v>
      </c>
      <c r="E705" s="161">
        <v>0.182616</v>
      </c>
      <c r="F705" s="162">
        <v>28.14</v>
      </c>
      <c r="G705" s="393">
        <v>5.13</v>
      </c>
    </row>
    <row r="706" spans="1:7" s="296" customFormat="1" ht="12">
      <c r="A706" s="392" t="s">
        <v>141</v>
      </c>
      <c r="B706" s="160" t="s">
        <v>52</v>
      </c>
      <c r="C706" s="159" t="s">
        <v>64</v>
      </c>
      <c r="D706" s="159" t="s">
        <v>51</v>
      </c>
      <c r="E706" s="161">
        <v>1.1502024</v>
      </c>
      <c r="F706" s="162">
        <v>23.48</v>
      </c>
      <c r="G706" s="393">
        <v>27</v>
      </c>
    </row>
    <row r="707" spans="1:7" s="296" customFormat="1" ht="12">
      <c r="A707" s="394"/>
      <c r="B707" s="395"/>
      <c r="C707" s="395"/>
      <c r="D707" s="395"/>
      <c r="E707" s="562" t="s">
        <v>140</v>
      </c>
      <c r="F707" s="562"/>
      <c r="G707" s="396">
        <v>91.13</v>
      </c>
    </row>
    <row r="708" spans="1:7" s="296" customFormat="1" ht="12">
      <c r="A708" s="394"/>
      <c r="B708" s="395"/>
      <c r="C708" s="395"/>
      <c r="D708" s="395"/>
      <c r="E708" s="563" t="s">
        <v>344</v>
      </c>
      <c r="F708" s="563"/>
      <c r="G708" s="397">
        <v>95.08</v>
      </c>
    </row>
    <row r="709" spans="1:7" s="296" customFormat="1" ht="12">
      <c r="A709" s="394"/>
      <c r="B709" s="395"/>
      <c r="C709" s="395"/>
      <c r="D709" s="395"/>
      <c r="E709" s="564"/>
      <c r="F709" s="564"/>
      <c r="G709" s="565"/>
    </row>
    <row r="710" spans="1:7" s="296" customFormat="1" ht="12">
      <c r="A710" s="566" t="s">
        <v>1060</v>
      </c>
      <c r="B710" s="567"/>
      <c r="C710" s="567"/>
      <c r="D710" s="567"/>
      <c r="E710" s="567"/>
      <c r="F710" s="567"/>
      <c r="G710" s="568"/>
    </row>
    <row r="711" spans="1:7" s="296" customFormat="1" ht="12">
      <c r="A711" s="560" t="s">
        <v>54</v>
      </c>
      <c r="B711" s="561"/>
      <c r="C711" s="158" t="s">
        <v>135</v>
      </c>
      <c r="D711" s="158" t="s">
        <v>100</v>
      </c>
      <c r="E711" s="158" t="s">
        <v>136</v>
      </c>
      <c r="F711" s="158" t="s">
        <v>137</v>
      </c>
      <c r="G711" s="391" t="s">
        <v>31</v>
      </c>
    </row>
    <row r="712" spans="1:7" s="296" customFormat="1" ht="48">
      <c r="A712" s="392" t="s">
        <v>398</v>
      </c>
      <c r="B712" s="160" t="s">
        <v>399</v>
      </c>
      <c r="C712" s="159" t="s">
        <v>64</v>
      </c>
      <c r="D712" s="159" t="s">
        <v>400</v>
      </c>
      <c r="E712" s="161">
        <v>1</v>
      </c>
      <c r="F712" s="162">
        <v>209.93</v>
      </c>
      <c r="G712" s="393">
        <v>209.93</v>
      </c>
    </row>
    <row r="713" spans="1:7" s="296" customFormat="1" ht="12">
      <c r="A713" s="392" t="s">
        <v>401</v>
      </c>
      <c r="B713" s="160" t="s">
        <v>402</v>
      </c>
      <c r="C713" s="159" t="s">
        <v>64</v>
      </c>
      <c r="D713" s="159" t="s">
        <v>56</v>
      </c>
      <c r="E713" s="161">
        <v>1.0999999999999999E-2</v>
      </c>
      <c r="F713" s="162">
        <v>18.670000000000002</v>
      </c>
      <c r="G713" s="393">
        <v>0.2</v>
      </c>
    </row>
    <row r="714" spans="1:7" s="296" customFormat="1" ht="12">
      <c r="A714" s="392" t="s">
        <v>403</v>
      </c>
      <c r="B714" s="160" t="s">
        <v>404</v>
      </c>
      <c r="C714" s="159" t="s">
        <v>64</v>
      </c>
      <c r="D714" s="159" t="s">
        <v>56</v>
      </c>
      <c r="E714" s="161">
        <v>2.4E-2</v>
      </c>
      <c r="F714" s="162">
        <v>14.17</v>
      </c>
      <c r="G714" s="393">
        <v>0.34</v>
      </c>
    </row>
    <row r="715" spans="1:7" s="296" customFormat="1" ht="12">
      <c r="A715" s="394"/>
      <c r="B715" s="395"/>
      <c r="C715" s="395"/>
      <c r="D715" s="395"/>
      <c r="E715" s="562" t="s">
        <v>148</v>
      </c>
      <c r="F715" s="562"/>
      <c r="G715" s="396">
        <v>210.47</v>
      </c>
    </row>
    <row r="716" spans="1:7" s="296" customFormat="1" ht="12">
      <c r="A716" s="560" t="s">
        <v>134</v>
      </c>
      <c r="B716" s="561"/>
      <c r="C716" s="158" t="s">
        <v>135</v>
      </c>
      <c r="D716" s="158" t="s">
        <v>100</v>
      </c>
      <c r="E716" s="158" t="s">
        <v>136</v>
      </c>
      <c r="F716" s="158" t="s">
        <v>137</v>
      </c>
      <c r="G716" s="391" t="s">
        <v>31</v>
      </c>
    </row>
    <row r="717" spans="1:7" s="296" customFormat="1" ht="12">
      <c r="A717" s="392" t="s">
        <v>397</v>
      </c>
      <c r="B717" s="160" t="s">
        <v>1055</v>
      </c>
      <c r="C717" s="159" t="s">
        <v>64</v>
      </c>
      <c r="D717" s="159" t="s">
        <v>51</v>
      </c>
      <c r="E717" s="161">
        <v>3.9369179000000001</v>
      </c>
      <c r="F717" s="162">
        <v>26.32</v>
      </c>
      <c r="G717" s="393">
        <v>103.61</v>
      </c>
    </row>
    <row r="718" spans="1:7" s="296" customFormat="1" ht="12">
      <c r="A718" s="392" t="s">
        <v>141</v>
      </c>
      <c r="B718" s="160" t="s">
        <v>52</v>
      </c>
      <c r="C718" s="159" t="s">
        <v>64</v>
      </c>
      <c r="D718" s="159" t="s">
        <v>51</v>
      </c>
      <c r="E718" s="161">
        <v>1.1126072</v>
      </c>
      <c r="F718" s="162">
        <v>23.48</v>
      </c>
      <c r="G718" s="393">
        <v>26.12</v>
      </c>
    </row>
    <row r="719" spans="1:7" s="296" customFormat="1" ht="12">
      <c r="A719" s="394"/>
      <c r="B719" s="395"/>
      <c r="C719" s="395"/>
      <c r="D719" s="395"/>
      <c r="E719" s="562" t="s">
        <v>140</v>
      </c>
      <c r="F719" s="562"/>
      <c r="G719" s="396">
        <v>129.72999999999999</v>
      </c>
    </row>
    <row r="720" spans="1:7" s="296" customFormat="1" ht="12">
      <c r="A720" s="394"/>
      <c r="B720" s="395"/>
      <c r="C720" s="395"/>
      <c r="D720" s="395"/>
      <c r="E720" s="563" t="s">
        <v>344</v>
      </c>
      <c r="F720" s="563"/>
      <c r="G720" s="397">
        <v>340.2</v>
      </c>
    </row>
    <row r="721" spans="1:7" s="296" customFormat="1" ht="12">
      <c r="A721" s="394"/>
      <c r="B721" s="395"/>
      <c r="C721" s="395"/>
      <c r="D721" s="395"/>
      <c r="E721" s="564"/>
      <c r="F721" s="564"/>
      <c r="G721" s="565"/>
    </row>
    <row r="722" spans="1:7" s="296" customFormat="1" ht="12">
      <c r="A722" s="566" t="s">
        <v>1061</v>
      </c>
      <c r="B722" s="567"/>
      <c r="C722" s="567"/>
      <c r="D722" s="567"/>
      <c r="E722" s="567"/>
      <c r="F722" s="567"/>
      <c r="G722" s="568"/>
    </row>
    <row r="723" spans="1:7" s="296" customFormat="1" ht="12">
      <c r="A723" s="560" t="s">
        <v>54</v>
      </c>
      <c r="B723" s="561"/>
      <c r="C723" s="158" t="s">
        <v>135</v>
      </c>
      <c r="D723" s="158" t="s">
        <v>100</v>
      </c>
      <c r="E723" s="158" t="s">
        <v>136</v>
      </c>
      <c r="F723" s="158" t="s">
        <v>137</v>
      </c>
      <c r="G723" s="391" t="s">
        <v>31</v>
      </c>
    </row>
    <row r="724" spans="1:7" s="296" customFormat="1" ht="12">
      <c r="A724" s="392" t="s">
        <v>1062</v>
      </c>
      <c r="B724" s="160" t="s">
        <v>1063</v>
      </c>
      <c r="C724" s="159" t="s">
        <v>64</v>
      </c>
      <c r="D724" s="159" t="s">
        <v>56</v>
      </c>
      <c r="E724" s="161">
        <v>6.0000000000000001E-3</v>
      </c>
      <c r="F724" s="162">
        <v>15.93</v>
      </c>
      <c r="G724" s="393">
        <v>0.09</v>
      </c>
    </row>
    <row r="725" spans="1:7" s="296" customFormat="1" ht="12">
      <c r="A725" s="394"/>
      <c r="B725" s="395"/>
      <c r="C725" s="395"/>
      <c r="D725" s="395"/>
      <c r="E725" s="562" t="s">
        <v>148</v>
      </c>
      <c r="F725" s="562"/>
      <c r="G725" s="396">
        <v>0.09</v>
      </c>
    </row>
    <row r="726" spans="1:7" s="296" customFormat="1" ht="12">
      <c r="A726" s="560" t="s">
        <v>134</v>
      </c>
      <c r="B726" s="561"/>
      <c r="C726" s="158" t="s">
        <v>135</v>
      </c>
      <c r="D726" s="158" t="s">
        <v>100</v>
      </c>
      <c r="E726" s="158" t="s">
        <v>136</v>
      </c>
      <c r="F726" s="158" t="s">
        <v>137</v>
      </c>
      <c r="G726" s="391" t="s">
        <v>31</v>
      </c>
    </row>
    <row r="727" spans="1:7" s="296" customFormat="1" ht="12">
      <c r="A727" s="392" t="s">
        <v>397</v>
      </c>
      <c r="B727" s="160" t="s">
        <v>1055</v>
      </c>
      <c r="C727" s="159" t="s">
        <v>64</v>
      </c>
      <c r="D727" s="159" t="s">
        <v>51</v>
      </c>
      <c r="E727" s="161">
        <v>7.0541099999999995E-2</v>
      </c>
      <c r="F727" s="162">
        <v>26.32</v>
      </c>
      <c r="G727" s="393">
        <v>1.85</v>
      </c>
    </row>
    <row r="728" spans="1:7" s="296" customFormat="1" ht="12">
      <c r="A728" s="392" t="s">
        <v>141</v>
      </c>
      <c r="B728" s="160" t="s">
        <v>52</v>
      </c>
      <c r="C728" s="159" t="s">
        <v>64</v>
      </c>
      <c r="D728" s="159" t="s">
        <v>51</v>
      </c>
      <c r="E728" s="161">
        <v>1.9935499999999998E-2</v>
      </c>
      <c r="F728" s="162">
        <v>23.48</v>
      </c>
      <c r="G728" s="393">
        <v>0.46</v>
      </c>
    </row>
    <row r="729" spans="1:7" s="296" customFormat="1" ht="12">
      <c r="A729" s="394"/>
      <c r="B729" s="395"/>
      <c r="C729" s="395"/>
      <c r="D729" s="395"/>
      <c r="E729" s="562" t="s">
        <v>140</v>
      </c>
      <c r="F729" s="562"/>
      <c r="G729" s="396">
        <v>2.31</v>
      </c>
    </row>
    <row r="730" spans="1:7" s="296" customFormat="1" ht="12">
      <c r="A730" s="394"/>
      <c r="B730" s="395"/>
      <c r="C730" s="395"/>
      <c r="D730" s="395"/>
      <c r="E730" s="563" t="s">
        <v>344</v>
      </c>
      <c r="F730" s="563"/>
      <c r="G730" s="397">
        <v>2.4</v>
      </c>
    </row>
    <row r="731" spans="1:7" s="296" customFormat="1" ht="12">
      <c r="A731" s="394"/>
      <c r="B731" s="395"/>
      <c r="C731" s="395"/>
      <c r="D731" s="395"/>
      <c r="E731" s="564"/>
      <c r="F731" s="564"/>
      <c r="G731" s="565"/>
    </row>
    <row r="732" spans="1:7" s="296" customFormat="1" ht="12">
      <c r="A732" s="566" t="s">
        <v>1064</v>
      </c>
      <c r="B732" s="567"/>
      <c r="C732" s="567"/>
      <c r="D732" s="567"/>
      <c r="E732" s="567"/>
      <c r="F732" s="567"/>
      <c r="G732" s="568"/>
    </row>
    <row r="733" spans="1:7" s="296" customFormat="1" ht="12">
      <c r="A733" s="560" t="s">
        <v>54</v>
      </c>
      <c r="B733" s="561"/>
      <c r="C733" s="158" t="s">
        <v>135</v>
      </c>
      <c r="D733" s="158" t="s">
        <v>100</v>
      </c>
      <c r="E733" s="158" t="s">
        <v>136</v>
      </c>
      <c r="F733" s="158" t="s">
        <v>137</v>
      </c>
      <c r="G733" s="391" t="s">
        <v>31</v>
      </c>
    </row>
    <row r="734" spans="1:7" s="296" customFormat="1" ht="36">
      <c r="A734" s="392" t="s">
        <v>244</v>
      </c>
      <c r="B734" s="160" t="s">
        <v>245</v>
      </c>
      <c r="C734" s="159" t="s">
        <v>64</v>
      </c>
      <c r="D734" s="159" t="s">
        <v>180</v>
      </c>
      <c r="E734" s="161">
        <v>1.05</v>
      </c>
      <c r="F734" s="162">
        <v>336.22</v>
      </c>
      <c r="G734" s="393">
        <v>353.03</v>
      </c>
    </row>
    <row r="735" spans="1:7" s="296" customFormat="1" ht="12">
      <c r="A735" s="394"/>
      <c r="B735" s="395"/>
      <c r="C735" s="395"/>
      <c r="D735" s="395"/>
      <c r="E735" s="562" t="s">
        <v>148</v>
      </c>
      <c r="F735" s="562"/>
      <c r="G735" s="396">
        <v>353.03</v>
      </c>
    </row>
    <row r="736" spans="1:7" s="296" customFormat="1" ht="12">
      <c r="A736" s="560" t="s">
        <v>134</v>
      </c>
      <c r="B736" s="561"/>
      <c r="C736" s="158" t="s">
        <v>135</v>
      </c>
      <c r="D736" s="158" t="s">
        <v>100</v>
      </c>
      <c r="E736" s="158" t="s">
        <v>136</v>
      </c>
      <c r="F736" s="158" t="s">
        <v>137</v>
      </c>
      <c r="G736" s="391" t="s">
        <v>31</v>
      </c>
    </row>
    <row r="737" spans="1:7" s="296" customFormat="1" ht="12">
      <c r="A737" s="392" t="s">
        <v>145</v>
      </c>
      <c r="B737" s="160" t="s">
        <v>50</v>
      </c>
      <c r="C737" s="159" t="s">
        <v>64</v>
      </c>
      <c r="D737" s="159" t="s">
        <v>51</v>
      </c>
      <c r="E737" s="161">
        <v>0.7</v>
      </c>
      <c r="F737" s="162">
        <v>28.14</v>
      </c>
      <c r="G737" s="393">
        <v>19.7</v>
      </c>
    </row>
    <row r="738" spans="1:7" s="296" customFormat="1" ht="12">
      <c r="A738" s="394"/>
      <c r="B738" s="395"/>
      <c r="C738" s="395"/>
      <c r="D738" s="395"/>
      <c r="E738" s="562" t="s">
        <v>140</v>
      </c>
      <c r="F738" s="562"/>
      <c r="G738" s="396">
        <v>19.7</v>
      </c>
    </row>
    <row r="739" spans="1:7" s="296" customFormat="1" ht="12">
      <c r="A739" s="560" t="s">
        <v>142</v>
      </c>
      <c r="B739" s="561"/>
      <c r="C739" s="158" t="s">
        <v>135</v>
      </c>
      <c r="D739" s="158" t="s">
        <v>100</v>
      </c>
      <c r="E739" s="158" t="s">
        <v>136</v>
      </c>
      <c r="F739" s="158" t="s">
        <v>137</v>
      </c>
      <c r="G739" s="391" t="s">
        <v>31</v>
      </c>
    </row>
    <row r="740" spans="1:7" s="296" customFormat="1" ht="24">
      <c r="A740" s="392" t="s">
        <v>246</v>
      </c>
      <c r="B740" s="160" t="s">
        <v>247</v>
      </c>
      <c r="C740" s="159" t="s">
        <v>64</v>
      </c>
      <c r="D740" s="159" t="s">
        <v>147</v>
      </c>
      <c r="E740" s="161">
        <v>2E-3</v>
      </c>
      <c r="F740" s="162">
        <v>536.71</v>
      </c>
      <c r="G740" s="393">
        <v>1.07</v>
      </c>
    </row>
    <row r="741" spans="1:7" s="296" customFormat="1" ht="12">
      <c r="A741" s="394"/>
      <c r="B741" s="395"/>
      <c r="C741" s="395"/>
      <c r="D741" s="395"/>
      <c r="E741" s="562" t="s">
        <v>144</v>
      </c>
      <c r="F741" s="562"/>
      <c r="G741" s="396">
        <v>1.07</v>
      </c>
    </row>
    <row r="742" spans="1:7" s="296" customFormat="1" ht="12">
      <c r="A742" s="394"/>
      <c r="B742" s="395"/>
      <c r="C742" s="395"/>
      <c r="D742" s="395"/>
      <c r="E742" s="563" t="s">
        <v>344</v>
      </c>
      <c r="F742" s="563"/>
      <c r="G742" s="397">
        <v>373.8</v>
      </c>
    </row>
    <row r="743" spans="1:7" s="296" customFormat="1" ht="12">
      <c r="A743" s="394"/>
      <c r="B743" s="395"/>
      <c r="C743" s="395"/>
      <c r="D743" s="395"/>
      <c r="E743" s="564"/>
      <c r="F743" s="564"/>
      <c r="G743" s="565"/>
    </row>
    <row r="744" spans="1:7" s="296" customFormat="1" ht="12">
      <c r="A744" s="566" t="s">
        <v>1065</v>
      </c>
      <c r="B744" s="567"/>
      <c r="C744" s="567"/>
      <c r="D744" s="567"/>
      <c r="E744" s="567"/>
      <c r="F744" s="567"/>
      <c r="G744" s="568"/>
    </row>
    <row r="745" spans="1:7" s="296" customFormat="1" ht="12">
      <c r="A745" s="560" t="s">
        <v>54</v>
      </c>
      <c r="B745" s="561"/>
      <c r="C745" s="158" t="s">
        <v>135</v>
      </c>
      <c r="D745" s="158" t="s">
        <v>100</v>
      </c>
      <c r="E745" s="158" t="s">
        <v>136</v>
      </c>
      <c r="F745" s="158" t="s">
        <v>137</v>
      </c>
      <c r="G745" s="391" t="s">
        <v>31</v>
      </c>
    </row>
    <row r="746" spans="1:7" s="296" customFormat="1" ht="36">
      <c r="A746" s="392" t="s">
        <v>1066</v>
      </c>
      <c r="B746" s="160" t="s">
        <v>1067</v>
      </c>
      <c r="C746" s="159" t="s">
        <v>64</v>
      </c>
      <c r="D746" s="159" t="s">
        <v>48</v>
      </c>
      <c r="E746" s="161">
        <v>2.0832999999999999</v>
      </c>
      <c r="F746" s="162">
        <v>343.64</v>
      </c>
      <c r="G746" s="393">
        <v>715.91</v>
      </c>
    </row>
    <row r="747" spans="1:7" s="296" customFormat="1" ht="24">
      <c r="A747" s="392" t="s">
        <v>1068</v>
      </c>
      <c r="B747" s="160" t="s">
        <v>1069</v>
      </c>
      <c r="C747" s="159" t="s">
        <v>64</v>
      </c>
      <c r="D747" s="159" t="s">
        <v>48</v>
      </c>
      <c r="E747" s="161">
        <v>24.4</v>
      </c>
      <c r="F747" s="162">
        <v>0.16</v>
      </c>
      <c r="G747" s="393">
        <v>3.9</v>
      </c>
    </row>
    <row r="748" spans="1:7" s="296" customFormat="1" ht="12">
      <c r="A748" s="392" t="s">
        <v>1070</v>
      </c>
      <c r="B748" s="160" t="s">
        <v>1071</v>
      </c>
      <c r="C748" s="159" t="s">
        <v>64</v>
      </c>
      <c r="D748" s="159" t="s">
        <v>48</v>
      </c>
      <c r="E748" s="161">
        <v>1.16875</v>
      </c>
      <c r="F748" s="162">
        <v>23.23</v>
      </c>
      <c r="G748" s="393">
        <v>27.15</v>
      </c>
    </row>
    <row r="749" spans="1:7" s="296" customFormat="1" ht="12">
      <c r="A749" s="394"/>
      <c r="B749" s="395"/>
      <c r="C749" s="395"/>
      <c r="D749" s="395"/>
      <c r="E749" s="562" t="s">
        <v>148</v>
      </c>
      <c r="F749" s="562"/>
      <c r="G749" s="396">
        <v>746.96</v>
      </c>
    </row>
    <row r="750" spans="1:7" s="296" customFormat="1" ht="12">
      <c r="A750" s="560" t="s">
        <v>134</v>
      </c>
      <c r="B750" s="561"/>
      <c r="C750" s="158" t="s">
        <v>135</v>
      </c>
      <c r="D750" s="158" t="s">
        <v>100</v>
      </c>
      <c r="E750" s="158" t="s">
        <v>136</v>
      </c>
      <c r="F750" s="158" t="s">
        <v>137</v>
      </c>
      <c r="G750" s="391" t="s">
        <v>31</v>
      </c>
    </row>
    <row r="751" spans="1:7" s="296" customFormat="1" ht="12">
      <c r="A751" s="392" t="s">
        <v>145</v>
      </c>
      <c r="B751" s="160" t="s">
        <v>50</v>
      </c>
      <c r="C751" s="159" t="s">
        <v>64</v>
      </c>
      <c r="D751" s="159" t="s">
        <v>51</v>
      </c>
      <c r="E751" s="161">
        <v>1.0104139000000001</v>
      </c>
      <c r="F751" s="162">
        <v>28.14</v>
      </c>
      <c r="G751" s="393">
        <v>28.43</v>
      </c>
    </row>
    <row r="752" spans="1:7" s="296" customFormat="1" ht="12">
      <c r="A752" s="392" t="s">
        <v>141</v>
      </c>
      <c r="B752" s="160" t="s">
        <v>52</v>
      </c>
      <c r="C752" s="159" t="s">
        <v>64</v>
      </c>
      <c r="D752" s="159" t="s">
        <v>51</v>
      </c>
      <c r="E752" s="161">
        <v>0.50520690000000001</v>
      </c>
      <c r="F752" s="162">
        <v>23.48</v>
      </c>
      <c r="G752" s="393">
        <v>11.86</v>
      </c>
    </row>
    <row r="753" spans="1:7" s="296" customFormat="1" ht="12">
      <c r="A753" s="394"/>
      <c r="B753" s="395"/>
      <c r="C753" s="395"/>
      <c r="D753" s="395"/>
      <c r="E753" s="562" t="s">
        <v>140</v>
      </c>
      <c r="F753" s="562"/>
      <c r="G753" s="396">
        <v>40.29</v>
      </c>
    </row>
    <row r="754" spans="1:7" s="296" customFormat="1" ht="12">
      <c r="A754" s="394"/>
      <c r="B754" s="395"/>
      <c r="C754" s="395"/>
      <c r="D754" s="395"/>
      <c r="E754" s="563" t="s">
        <v>344</v>
      </c>
      <c r="F754" s="563"/>
      <c r="G754" s="397">
        <v>787.25</v>
      </c>
    </row>
    <row r="755" spans="1:7" s="296" customFormat="1" ht="12">
      <c r="A755" s="394"/>
      <c r="B755" s="395"/>
      <c r="C755" s="395"/>
      <c r="D755" s="395"/>
      <c r="E755" s="564"/>
      <c r="F755" s="564"/>
      <c r="G755" s="565"/>
    </row>
    <row r="756" spans="1:7" s="296" customFormat="1" ht="12">
      <c r="A756" s="566" t="s">
        <v>1072</v>
      </c>
      <c r="B756" s="567"/>
      <c r="C756" s="567"/>
      <c r="D756" s="567"/>
      <c r="E756" s="567"/>
      <c r="F756" s="567"/>
      <c r="G756" s="568"/>
    </row>
    <row r="757" spans="1:7" s="296" customFormat="1" ht="12">
      <c r="A757" s="560" t="s">
        <v>54</v>
      </c>
      <c r="B757" s="561"/>
      <c r="C757" s="158" t="s">
        <v>135</v>
      </c>
      <c r="D757" s="158" t="s">
        <v>100</v>
      </c>
      <c r="E757" s="158" t="s">
        <v>136</v>
      </c>
      <c r="F757" s="158" t="s">
        <v>137</v>
      </c>
      <c r="G757" s="391" t="s">
        <v>31</v>
      </c>
    </row>
    <row r="758" spans="1:7" s="296" customFormat="1" ht="36">
      <c r="A758" s="392" t="s">
        <v>1073</v>
      </c>
      <c r="B758" s="160" t="s">
        <v>1074</v>
      </c>
      <c r="C758" s="159" t="s">
        <v>64</v>
      </c>
      <c r="D758" s="159" t="s">
        <v>55</v>
      </c>
      <c r="E758" s="161">
        <v>1</v>
      </c>
      <c r="F758" s="162">
        <v>8.9700000000000006</v>
      </c>
      <c r="G758" s="393">
        <v>8.9700000000000006</v>
      </c>
    </row>
    <row r="759" spans="1:7" s="296" customFormat="1" ht="12">
      <c r="A759" s="394"/>
      <c r="B759" s="395"/>
      <c r="C759" s="395"/>
      <c r="D759" s="395"/>
      <c r="E759" s="562" t="s">
        <v>148</v>
      </c>
      <c r="F759" s="562"/>
      <c r="G759" s="396">
        <v>8.9700000000000006</v>
      </c>
    </row>
    <row r="760" spans="1:7" s="296" customFormat="1" ht="12">
      <c r="A760" s="560" t="s">
        <v>134</v>
      </c>
      <c r="B760" s="561"/>
      <c r="C760" s="158" t="s">
        <v>135</v>
      </c>
      <c r="D760" s="158" t="s">
        <v>100</v>
      </c>
      <c r="E760" s="158" t="s">
        <v>136</v>
      </c>
      <c r="F760" s="158" t="s">
        <v>137</v>
      </c>
      <c r="G760" s="391" t="s">
        <v>31</v>
      </c>
    </row>
    <row r="761" spans="1:7" s="296" customFormat="1" ht="12">
      <c r="A761" s="392" t="s">
        <v>145</v>
      </c>
      <c r="B761" s="160" t="s">
        <v>50</v>
      </c>
      <c r="C761" s="159" t="s">
        <v>64</v>
      </c>
      <c r="D761" s="159" t="s">
        <v>51</v>
      </c>
      <c r="E761" s="161">
        <v>0.29939009999999999</v>
      </c>
      <c r="F761" s="162">
        <v>28.14</v>
      </c>
      <c r="G761" s="393">
        <v>8.42</v>
      </c>
    </row>
    <row r="762" spans="1:7" s="296" customFormat="1" ht="12">
      <c r="A762" s="392" t="s">
        <v>141</v>
      </c>
      <c r="B762" s="160" t="s">
        <v>52</v>
      </c>
      <c r="C762" s="159" t="s">
        <v>64</v>
      </c>
      <c r="D762" s="159" t="s">
        <v>51</v>
      </c>
      <c r="E762" s="161">
        <v>0.14969499999999999</v>
      </c>
      <c r="F762" s="162">
        <v>23.48</v>
      </c>
      <c r="G762" s="393">
        <v>3.51</v>
      </c>
    </row>
    <row r="763" spans="1:7" s="296" customFormat="1" ht="12">
      <c r="A763" s="394"/>
      <c r="B763" s="395"/>
      <c r="C763" s="395"/>
      <c r="D763" s="395"/>
      <c r="E763" s="562" t="s">
        <v>140</v>
      </c>
      <c r="F763" s="562"/>
      <c r="G763" s="396">
        <v>11.93</v>
      </c>
    </row>
    <row r="764" spans="1:7" s="296" customFormat="1" ht="12">
      <c r="A764" s="560" t="s">
        <v>142</v>
      </c>
      <c r="B764" s="561"/>
      <c r="C764" s="158" t="s">
        <v>135</v>
      </c>
      <c r="D764" s="158" t="s">
        <v>100</v>
      </c>
      <c r="E764" s="158" t="s">
        <v>136</v>
      </c>
      <c r="F764" s="158" t="s">
        <v>137</v>
      </c>
      <c r="G764" s="391" t="s">
        <v>31</v>
      </c>
    </row>
    <row r="765" spans="1:7" s="296" customFormat="1" ht="24">
      <c r="A765" s="392" t="s">
        <v>248</v>
      </c>
      <c r="B765" s="160" t="s">
        <v>116</v>
      </c>
      <c r="C765" s="159" t="s">
        <v>64</v>
      </c>
      <c r="D765" s="159" t="s">
        <v>147</v>
      </c>
      <c r="E765" s="161">
        <v>2E-3</v>
      </c>
      <c r="F765" s="162">
        <v>727.87</v>
      </c>
      <c r="G765" s="393">
        <v>1.45</v>
      </c>
    </row>
    <row r="766" spans="1:7" s="296" customFormat="1" ht="12">
      <c r="A766" s="394"/>
      <c r="B766" s="395"/>
      <c r="C766" s="395"/>
      <c r="D766" s="395"/>
      <c r="E766" s="562" t="s">
        <v>144</v>
      </c>
      <c r="F766" s="562"/>
      <c r="G766" s="396">
        <v>1.45</v>
      </c>
    </row>
    <row r="767" spans="1:7" s="296" customFormat="1" ht="12">
      <c r="A767" s="394"/>
      <c r="B767" s="395"/>
      <c r="C767" s="395"/>
      <c r="D767" s="395"/>
      <c r="E767" s="563" t="s">
        <v>344</v>
      </c>
      <c r="F767" s="563"/>
      <c r="G767" s="397">
        <v>22.35</v>
      </c>
    </row>
    <row r="768" spans="1:7" s="296" customFormat="1" ht="12">
      <c r="A768" s="394"/>
      <c r="B768" s="395"/>
      <c r="C768" s="395"/>
      <c r="D768" s="395"/>
      <c r="E768" s="564"/>
      <c r="F768" s="564"/>
      <c r="G768" s="565"/>
    </row>
    <row r="769" spans="1:7" s="296" customFormat="1" ht="12">
      <c r="A769" s="566" t="s">
        <v>1075</v>
      </c>
      <c r="B769" s="567"/>
      <c r="C769" s="567"/>
      <c r="D769" s="567"/>
      <c r="E769" s="567"/>
      <c r="F769" s="567"/>
      <c r="G769" s="568"/>
    </row>
    <row r="770" spans="1:7" s="296" customFormat="1" ht="12">
      <c r="A770" s="560" t="s">
        <v>54</v>
      </c>
      <c r="B770" s="561"/>
      <c r="C770" s="158" t="s">
        <v>135</v>
      </c>
      <c r="D770" s="158" t="s">
        <v>100</v>
      </c>
      <c r="E770" s="158" t="s">
        <v>136</v>
      </c>
      <c r="F770" s="158" t="s">
        <v>137</v>
      </c>
      <c r="G770" s="391" t="s">
        <v>31</v>
      </c>
    </row>
    <row r="771" spans="1:7" s="296" customFormat="1" ht="36">
      <c r="A771" s="392" t="s">
        <v>1076</v>
      </c>
      <c r="B771" s="160" t="s">
        <v>1077</v>
      </c>
      <c r="C771" s="159" t="s">
        <v>64</v>
      </c>
      <c r="D771" s="159" t="s">
        <v>55</v>
      </c>
      <c r="E771" s="161">
        <v>1</v>
      </c>
      <c r="F771" s="162">
        <v>34.22</v>
      </c>
      <c r="G771" s="393">
        <v>34.22</v>
      </c>
    </row>
    <row r="772" spans="1:7" s="296" customFormat="1" ht="12">
      <c r="A772" s="394"/>
      <c r="B772" s="395"/>
      <c r="C772" s="395"/>
      <c r="D772" s="395"/>
      <c r="E772" s="562" t="s">
        <v>148</v>
      </c>
      <c r="F772" s="562"/>
      <c r="G772" s="396">
        <v>34.22</v>
      </c>
    </row>
    <row r="773" spans="1:7" s="296" customFormat="1" ht="12">
      <c r="A773" s="560" t="s">
        <v>134</v>
      </c>
      <c r="B773" s="561"/>
      <c r="C773" s="158" t="s">
        <v>135</v>
      </c>
      <c r="D773" s="158" t="s">
        <v>100</v>
      </c>
      <c r="E773" s="158" t="s">
        <v>136</v>
      </c>
      <c r="F773" s="158" t="s">
        <v>137</v>
      </c>
      <c r="G773" s="391" t="s">
        <v>31</v>
      </c>
    </row>
    <row r="774" spans="1:7" s="296" customFormat="1" ht="12">
      <c r="A774" s="392" t="s">
        <v>145</v>
      </c>
      <c r="B774" s="160" t="s">
        <v>50</v>
      </c>
      <c r="C774" s="159" t="s">
        <v>64</v>
      </c>
      <c r="D774" s="159" t="s">
        <v>51</v>
      </c>
      <c r="E774" s="161">
        <v>6.4407800000000001E-2</v>
      </c>
      <c r="F774" s="162">
        <v>28.14</v>
      </c>
      <c r="G774" s="393">
        <v>1.81</v>
      </c>
    </row>
    <row r="775" spans="1:7" s="296" customFormat="1" ht="12">
      <c r="A775" s="392" t="s">
        <v>141</v>
      </c>
      <c r="B775" s="160" t="s">
        <v>52</v>
      </c>
      <c r="C775" s="159" t="s">
        <v>64</v>
      </c>
      <c r="D775" s="159" t="s">
        <v>51</v>
      </c>
      <c r="E775" s="161">
        <v>3.2203900000000001E-2</v>
      </c>
      <c r="F775" s="162">
        <v>23.48</v>
      </c>
      <c r="G775" s="393">
        <v>0.75</v>
      </c>
    </row>
    <row r="776" spans="1:7" s="296" customFormat="1" ht="12">
      <c r="A776" s="394"/>
      <c r="B776" s="395"/>
      <c r="C776" s="395"/>
      <c r="D776" s="395"/>
      <c r="E776" s="562" t="s">
        <v>140</v>
      </c>
      <c r="F776" s="562"/>
      <c r="G776" s="396">
        <v>2.56</v>
      </c>
    </row>
    <row r="777" spans="1:7" s="296" customFormat="1" ht="12">
      <c r="A777" s="394"/>
      <c r="B777" s="395"/>
      <c r="C777" s="395"/>
      <c r="D777" s="395"/>
      <c r="E777" s="563" t="s">
        <v>344</v>
      </c>
      <c r="F777" s="563"/>
      <c r="G777" s="397">
        <v>36.78</v>
      </c>
    </row>
    <row r="778" spans="1:7" s="296" customFormat="1" ht="12">
      <c r="A778" s="394"/>
      <c r="B778" s="395"/>
      <c r="C778" s="395"/>
      <c r="D778" s="395"/>
      <c r="E778" s="564"/>
      <c r="F778" s="564"/>
      <c r="G778" s="565"/>
    </row>
    <row r="779" spans="1:7" s="296" customFormat="1" ht="12">
      <c r="A779" s="566" t="s">
        <v>1078</v>
      </c>
      <c r="B779" s="567"/>
      <c r="C779" s="567"/>
      <c r="D779" s="567"/>
      <c r="E779" s="567"/>
      <c r="F779" s="567"/>
      <c r="G779" s="568"/>
    </row>
    <row r="780" spans="1:7" s="296" customFormat="1" ht="12">
      <c r="A780" s="560" t="s">
        <v>134</v>
      </c>
      <c r="B780" s="561"/>
      <c r="C780" s="158" t="s">
        <v>135</v>
      </c>
      <c r="D780" s="158" t="s">
        <v>100</v>
      </c>
      <c r="E780" s="158" t="s">
        <v>136</v>
      </c>
      <c r="F780" s="158" t="s">
        <v>137</v>
      </c>
      <c r="G780" s="391" t="s">
        <v>31</v>
      </c>
    </row>
    <row r="781" spans="1:7" s="296" customFormat="1" ht="12">
      <c r="A781" s="392" t="s">
        <v>145</v>
      </c>
      <c r="B781" s="160" t="s">
        <v>50</v>
      </c>
      <c r="C781" s="159" t="s">
        <v>64</v>
      </c>
      <c r="D781" s="159" t="s">
        <v>51</v>
      </c>
      <c r="E781" s="161">
        <v>0.1724</v>
      </c>
      <c r="F781" s="162">
        <v>28.14</v>
      </c>
      <c r="G781" s="393">
        <v>4.8499999999999996</v>
      </c>
    </row>
    <row r="782" spans="1:7" s="296" customFormat="1" ht="12">
      <c r="A782" s="392" t="s">
        <v>141</v>
      </c>
      <c r="B782" s="160" t="s">
        <v>52</v>
      </c>
      <c r="C782" s="159" t="s">
        <v>64</v>
      </c>
      <c r="D782" s="159" t="s">
        <v>51</v>
      </c>
      <c r="E782" s="161">
        <v>5.7500000000000002E-2</v>
      </c>
      <c r="F782" s="162">
        <v>23.48</v>
      </c>
      <c r="G782" s="393">
        <v>1.35</v>
      </c>
    </row>
    <row r="783" spans="1:7" s="296" customFormat="1" ht="12">
      <c r="A783" s="394"/>
      <c r="B783" s="395"/>
      <c r="C783" s="395"/>
      <c r="D783" s="395"/>
      <c r="E783" s="562" t="s">
        <v>140</v>
      </c>
      <c r="F783" s="562"/>
      <c r="G783" s="396">
        <v>6.2</v>
      </c>
    </row>
    <row r="784" spans="1:7" s="296" customFormat="1" ht="12">
      <c r="A784" s="560" t="s">
        <v>142</v>
      </c>
      <c r="B784" s="561"/>
      <c r="C784" s="158" t="s">
        <v>135</v>
      </c>
      <c r="D784" s="158" t="s">
        <v>100</v>
      </c>
      <c r="E784" s="158" t="s">
        <v>136</v>
      </c>
      <c r="F784" s="158" t="s">
        <v>137</v>
      </c>
      <c r="G784" s="391" t="s">
        <v>31</v>
      </c>
    </row>
    <row r="785" spans="1:7" s="296" customFormat="1" ht="36">
      <c r="A785" s="392" t="s">
        <v>405</v>
      </c>
      <c r="B785" s="160" t="s">
        <v>406</v>
      </c>
      <c r="C785" s="159" t="s">
        <v>64</v>
      </c>
      <c r="D785" s="159" t="s">
        <v>147</v>
      </c>
      <c r="E785" s="161">
        <v>3.7000000000000002E-3</v>
      </c>
      <c r="F785" s="162">
        <v>604.86</v>
      </c>
      <c r="G785" s="393">
        <v>2.23</v>
      </c>
    </row>
    <row r="786" spans="1:7" s="296" customFormat="1" ht="12">
      <c r="A786" s="394"/>
      <c r="B786" s="395"/>
      <c r="C786" s="395"/>
      <c r="D786" s="395"/>
      <c r="E786" s="562" t="s">
        <v>144</v>
      </c>
      <c r="F786" s="562"/>
      <c r="G786" s="396">
        <v>2.23</v>
      </c>
    </row>
    <row r="787" spans="1:7" s="296" customFormat="1" ht="12">
      <c r="A787" s="394"/>
      <c r="B787" s="395"/>
      <c r="C787" s="395"/>
      <c r="D787" s="395"/>
      <c r="E787" s="563" t="s">
        <v>344</v>
      </c>
      <c r="F787" s="563"/>
      <c r="G787" s="397">
        <v>8.43</v>
      </c>
    </row>
    <row r="788" spans="1:7" s="296" customFormat="1" ht="12">
      <c r="A788" s="394"/>
      <c r="B788" s="395"/>
      <c r="C788" s="395"/>
      <c r="D788" s="395"/>
      <c r="E788" s="564"/>
      <c r="F788" s="564"/>
      <c r="G788" s="565"/>
    </row>
    <row r="789" spans="1:7" s="296" customFormat="1" ht="12">
      <c r="A789" s="566" t="s">
        <v>1079</v>
      </c>
      <c r="B789" s="567"/>
      <c r="C789" s="567"/>
      <c r="D789" s="567"/>
      <c r="E789" s="567"/>
      <c r="F789" s="567"/>
      <c r="G789" s="568"/>
    </row>
    <row r="790" spans="1:7" s="296" customFormat="1" ht="12">
      <c r="A790" s="560" t="s">
        <v>134</v>
      </c>
      <c r="B790" s="561"/>
      <c r="C790" s="158" t="s">
        <v>135</v>
      </c>
      <c r="D790" s="158" t="s">
        <v>100</v>
      </c>
      <c r="E790" s="158" t="s">
        <v>136</v>
      </c>
      <c r="F790" s="158" t="s">
        <v>137</v>
      </c>
      <c r="G790" s="391" t="s">
        <v>31</v>
      </c>
    </row>
    <row r="791" spans="1:7" s="296" customFormat="1" ht="12">
      <c r="A791" s="392" t="s">
        <v>145</v>
      </c>
      <c r="B791" s="160" t="s">
        <v>50</v>
      </c>
      <c r="C791" s="159" t="s">
        <v>64</v>
      </c>
      <c r="D791" s="159" t="s">
        <v>51</v>
      </c>
      <c r="E791" s="161">
        <v>6.8099999999999994E-2</v>
      </c>
      <c r="F791" s="162">
        <v>28.14</v>
      </c>
      <c r="G791" s="393">
        <v>1.91</v>
      </c>
    </row>
    <row r="792" spans="1:7" s="296" customFormat="1" ht="12">
      <c r="A792" s="392" t="s">
        <v>141</v>
      </c>
      <c r="B792" s="160" t="s">
        <v>52</v>
      </c>
      <c r="C792" s="159" t="s">
        <v>64</v>
      </c>
      <c r="D792" s="159" t="s">
        <v>51</v>
      </c>
      <c r="E792" s="161">
        <v>2.5499999999999998E-2</v>
      </c>
      <c r="F792" s="162">
        <v>23.48</v>
      </c>
      <c r="G792" s="393">
        <v>0.59</v>
      </c>
    </row>
    <row r="793" spans="1:7" s="296" customFormat="1" ht="12">
      <c r="A793" s="394"/>
      <c r="B793" s="395"/>
      <c r="C793" s="395"/>
      <c r="D793" s="395"/>
      <c r="E793" s="562" t="s">
        <v>140</v>
      </c>
      <c r="F793" s="562"/>
      <c r="G793" s="396">
        <v>2.5</v>
      </c>
    </row>
    <row r="794" spans="1:7" s="296" customFormat="1" ht="12">
      <c r="A794" s="560" t="s">
        <v>142</v>
      </c>
      <c r="B794" s="561"/>
      <c r="C794" s="158" t="s">
        <v>135</v>
      </c>
      <c r="D794" s="158" t="s">
        <v>100</v>
      </c>
      <c r="E794" s="158" t="s">
        <v>136</v>
      </c>
      <c r="F794" s="158" t="s">
        <v>137</v>
      </c>
      <c r="G794" s="391" t="s">
        <v>31</v>
      </c>
    </row>
    <row r="795" spans="1:7" s="296" customFormat="1" ht="36">
      <c r="A795" s="392" t="s">
        <v>405</v>
      </c>
      <c r="B795" s="160" t="s">
        <v>406</v>
      </c>
      <c r="C795" s="159" t="s">
        <v>64</v>
      </c>
      <c r="D795" s="159" t="s">
        <v>147</v>
      </c>
      <c r="E795" s="161">
        <v>3.7000000000000002E-3</v>
      </c>
      <c r="F795" s="162">
        <v>604.86</v>
      </c>
      <c r="G795" s="393">
        <v>2.23</v>
      </c>
    </row>
    <row r="796" spans="1:7" s="296" customFormat="1" ht="12">
      <c r="A796" s="394"/>
      <c r="B796" s="395"/>
      <c r="C796" s="395"/>
      <c r="D796" s="395"/>
      <c r="E796" s="562" t="s">
        <v>144</v>
      </c>
      <c r="F796" s="562"/>
      <c r="G796" s="396">
        <v>2.23</v>
      </c>
    </row>
    <row r="797" spans="1:7" s="296" customFormat="1" ht="12">
      <c r="A797" s="394"/>
      <c r="B797" s="395"/>
      <c r="C797" s="395"/>
      <c r="D797" s="395"/>
      <c r="E797" s="563" t="s">
        <v>344</v>
      </c>
      <c r="F797" s="563"/>
      <c r="G797" s="397">
        <v>4.7300000000000004</v>
      </c>
    </row>
    <row r="798" spans="1:7" s="296" customFormat="1" ht="12">
      <c r="A798" s="394"/>
      <c r="B798" s="395"/>
      <c r="C798" s="395"/>
      <c r="D798" s="395"/>
      <c r="E798" s="564"/>
      <c r="F798" s="564"/>
      <c r="G798" s="565"/>
    </row>
    <row r="799" spans="1:7" s="296" customFormat="1" ht="12">
      <c r="A799" s="566" t="s">
        <v>1080</v>
      </c>
      <c r="B799" s="567"/>
      <c r="C799" s="567"/>
      <c r="D799" s="567"/>
      <c r="E799" s="567"/>
      <c r="F799" s="567"/>
      <c r="G799" s="568"/>
    </row>
    <row r="800" spans="1:7" s="296" customFormat="1" ht="12">
      <c r="A800" s="560" t="s">
        <v>54</v>
      </c>
      <c r="B800" s="561"/>
      <c r="C800" s="158" t="s">
        <v>135</v>
      </c>
      <c r="D800" s="158" t="s">
        <v>100</v>
      </c>
      <c r="E800" s="158" t="s">
        <v>136</v>
      </c>
      <c r="F800" s="158" t="s">
        <v>137</v>
      </c>
      <c r="G800" s="391" t="s">
        <v>31</v>
      </c>
    </row>
    <row r="801" spans="1:7" s="296" customFormat="1" ht="24">
      <c r="A801" s="392" t="s">
        <v>407</v>
      </c>
      <c r="B801" s="160" t="s">
        <v>408</v>
      </c>
      <c r="C801" s="159" t="s">
        <v>64</v>
      </c>
      <c r="D801" s="159" t="s">
        <v>180</v>
      </c>
      <c r="E801" s="161">
        <v>0.13880000000000001</v>
      </c>
      <c r="F801" s="162">
        <v>18</v>
      </c>
      <c r="G801" s="393">
        <v>2.4900000000000002</v>
      </c>
    </row>
    <row r="802" spans="1:7" s="296" customFormat="1" ht="12">
      <c r="A802" s="394"/>
      <c r="B802" s="395"/>
      <c r="C802" s="395"/>
      <c r="D802" s="395"/>
      <c r="E802" s="562" t="s">
        <v>148</v>
      </c>
      <c r="F802" s="562"/>
      <c r="G802" s="396">
        <v>2.4900000000000002</v>
      </c>
    </row>
    <row r="803" spans="1:7" s="296" customFormat="1" ht="12">
      <c r="A803" s="560" t="s">
        <v>134</v>
      </c>
      <c r="B803" s="561"/>
      <c r="C803" s="158" t="s">
        <v>135</v>
      </c>
      <c r="D803" s="158" t="s">
        <v>100</v>
      </c>
      <c r="E803" s="158" t="s">
        <v>136</v>
      </c>
      <c r="F803" s="158" t="s">
        <v>137</v>
      </c>
      <c r="G803" s="391" t="s">
        <v>31</v>
      </c>
    </row>
    <row r="804" spans="1:7" s="296" customFormat="1" ht="12">
      <c r="A804" s="392" t="s">
        <v>145</v>
      </c>
      <c r="B804" s="160" t="s">
        <v>50</v>
      </c>
      <c r="C804" s="159" t="s">
        <v>64</v>
      </c>
      <c r="D804" s="159" t="s">
        <v>51</v>
      </c>
      <c r="E804" s="161">
        <v>0.67900000000000005</v>
      </c>
      <c r="F804" s="162">
        <v>28.14</v>
      </c>
      <c r="G804" s="393">
        <v>19.100000000000001</v>
      </c>
    </row>
    <row r="805" spans="1:7" s="296" customFormat="1" ht="12">
      <c r="A805" s="392" t="s">
        <v>141</v>
      </c>
      <c r="B805" s="160" t="s">
        <v>52</v>
      </c>
      <c r="C805" s="159" t="s">
        <v>64</v>
      </c>
      <c r="D805" s="159" t="s">
        <v>51</v>
      </c>
      <c r="E805" s="161">
        <v>0.67900000000000005</v>
      </c>
      <c r="F805" s="162">
        <v>23.48</v>
      </c>
      <c r="G805" s="393">
        <v>15.94</v>
      </c>
    </row>
    <row r="806" spans="1:7" s="296" customFormat="1" ht="12">
      <c r="A806" s="394"/>
      <c r="B806" s="395"/>
      <c r="C806" s="395"/>
      <c r="D806" s="395"/>
      <c r="E806" s="562" t="s">
        <v>140</v>
      </c>
      <c r="F806" s="562"/>
      <c r="G806" s="396">
        <v>35.04</v>
      </c>
    </row>
    <row r="807" spans="1:7" s="296" customFormat="1" ht="12">
      <c r="A807" s="560" t="s">
        <v>142</v>
      </c>
      <c r="B807" s="561"/>
      <c r="C807" s="158" t="s">
        <v>135</v>
      </c>
      <c r="D807" s="158" t="s">
        <v>100</v>
      </c>
      <c r="E807" s="158" t="s">
        <v>136</v>
      </c>
      <c r="F807" s="158" t="s">
        <v>137</v>
      </c>
      <c r="G807" s="391" t="s">
        <v>31</v>
      </c>
    </row>
    <row r="808" spans="1:7" s="296" customFormat="1" ht="36">
      <c r="A808" s="392" t="s">
        <v>146</v>
      </c>
      <c r="B808" s="160" t="s">
        <v>125</v>
      </c>
      <c r="C808" s="159" t="s">
        <v>64</v>
      </c>
      <c r="D808" s="159" t="s">
        <v>147</v>
      </c>
      <c r="E808" s="161">
        <v>3.1399999999999997E-2</v>
      </c>
      <c r="F808" s="162">
        <v>604.02</v>
      </c>
      <c r="G808" s="393">
        <v>18.96</v>
      </c>
    </row>
    <row r="809" spans="1:7" s="296" customFormat="1" ht="12">
      <c r="A809" s="394"/>
      <c r="B809" s="395"/>
      <c r="C809" s="395"/>
      <c r="D809" s="395"/>
      <c r="E809" s="562" t="s">
        <v>144</v>
      </c>
      <c r="F809" s="562"/>
      <c r="G809" s="396">
        <v>18.96</v>
      </c>
    </row>
    <row r="810" spans="1:7" s="296" customFormat="1" ht="12">
      <c r="A810" s="394"/>
      <c r="B810" s="395"/>
      <c r="C810" s="395"/>
      <c r="D810" s="395"/>
      <c r="E810" s="563" t="s">
        <v>344</v>
      </c>
      <c r="F810" s="563"/>
      <c r="G810" s="397">
        <v>56.49</v>
      </c>
    </row>
    <row r="811" spans="1:7" s="296" customFormat="1" ht="12">
      <c r="A811" s="394"/>
      <c r="B811" s="395"/>
      <c r="C811" s="395"/>
      <c r="D811" s="395"/>
      <c r="E811" s="564"/>
      <c r="F811" s="564"/>
      <c r="G811" s="565"/>
    </row>
    <row r="812" spans="1:7" s="296" customFormat="1" ht="12">
      <c r="A812" s="566" t="s">
        <v>1081</v>
      </c>
      <c r="B812" s="567"/>
      <c r="C812" s="567"/>
      <c r="D812" s="567"/>
      <c r="E812" s="567"/>
      <c r="F812" s="567"/>
      <c r="G812" s="568"/>
    </row>
    <row r="813" spans="1:7" s="296" customFormat="1" ht="12">
      <c r="A813" s="560" t="s">
        <v>134</v>
      </c>
      <c r="B813" s="561"/>
      <c r="C813" s="158" t="s">
        <v>135</v>
      </c>
      <c r="D813" s="158" t="s">
        <v>100</v>
      </c>
      <c r="E813" s="158" t="s">
        <v>136</v>
      </c>
      <c r="F813" s="158" t="s">
        <v>137</v>
      </c>
      <c r="G813" s="391" t="s">
        <v>31</v>
      </c>
    </row>
    <row r="814" spans="1:7" s="296" customFormat="1" ht="12">
      <c r="A814" s="392" t="s">
        <v>145</v>
      </c>
      <c r="B814" s="160" t="s">
        <v>50</v>
      </c>
      <c r="C814" s="159" t="s">
        <v>64</v>
      </c>
      <c r="D814" s="159" t="s">
        <v>51</v>
      </c>
      <c r="E814" s="161">
        <v>0.374</v>
      </c>
      <c r="F814" s="162">
        <v>28.14</v>
      </c>
      <c r="G814" s="393">
        <v>10.52</v>
      </c>
    </row>
    <row r="815" spans="1:7" s="296" customFormat="1" ht="12">
      <c r="A815" s="392" t="s">
        <v>141</v>
      </c>
      <c r="B815" s="160" t="s">
        <v>52</v>
      </c>
      <c r="C815" s="159" t="s">
        <v>64</v>
      </c>
      <c r="D815" s="159" t="s">
        <v>51</v>
      </c>
      <c r="E815" s="161">
        <v>0.187</v>
      </c>
      <c r="F815" s="162">
        <v>23.48</v>
      </c>
      <c r="G815" s="393">
        <v>4.3899999999999997</v>
      </c>
    </row>
    <row r="816" spans="1:7" s="296" customFormat="1" ht="12">
      <c r="A816" s="394"/>
      <c r="B816" s="395"/>
      <c r="C816" s="395"/>
      <c r="D816" s="395"/>
      <c r="E816" s="562" t="s">
        <v>140</v>
      </c>
      <c r="F816" s="562"/>
      <c r="G816" s="396">
        <v>14.91</v>
      </c>
    </row>
    <row r="817" spans="1:7" s="296" customFormat="1" ht="12">
      <c r="A817" s="560" t="s">
        <v>142</v>
      </c>
      <c r="B817" s="561"/>
      <c r="C817" s="158" t="s">
        <v>135</v>
      </c>
      <c r="D817" s="158" t="s">
        <v>100</v>
      </c>
      <c r="E817" s="158" t="s">
        <v>136</v>
      </c>
      <c r="F817" s="158" t="s">
        <v>137</v>
      </c>
      <c r="G817" s="391" t="s">
        <v>31</v>
      </c>
    </row>
    <row r="818" spans="1:7" s="296" customFormat="1" ht="36">
      <c r="A818" s="392" t="s">
        <v>146</v>
      </c>
      <c r="B818" s="160" t="s">
        <v>125</v>
      </c>
      <c r="C818" s="159" t="s">
        <v>64</v>
      </c>
      <c r="D818" s="159" t="s">
        <v>147</v>
      </c>
      <c r="E818" s="161">
        <v>3.04E-2</v>
      </c>
      <c r="F818" s="162">
        <v>604.02</v>
      </c>
      <c r="G818" s="393">
        <v>18.36</v>
      </c>
    </row>
    <row r="819" spans="1:7" s="296" customFormat="1" ht="12">
      <c r="A819" s="394"/>
      <c r="B819" s="395"/>
      <c r="C819" s="395"/>
      <c r="D819" s="395"/>
      <c r="E819" s="562" t="s">
        <v>144</v>
      </c>
      <c r="F819" s="562"/>
      <c r="G819" s="396">
        <v>18.36</v>
      </c>
    </row>
    <row r="820" spans="1:7" s="296" customFormat="1" ht="12">
      <c r="A820" s="394"/>
      <c r="B820" s="395"/>
      <c r="C820" s="395"/>
      <c r="D820" s="395"/>
      <c r="E820" s="563" t="s">
        <v>344</v>
      </c>
      <c r="F820" s="563"/>
      <c r="G820" s="397">
        <v>33.270000000000003</v>
      </c>
    </row>
    <row r="821" spans="1:7" s="296" customFormat="1" ht="12">
      <c r="A821" s="394"/>
      <c r="B821" s="395"/>
      <c r="C821" s="395"/>
      <c r="D821" s="395"/>
      <c r="E821" s="564"/>
      <c r="F821" s="564"/>
      <c r="G821" s="565"/>
    </row>
    <row r="822" spans="1:7" s="296" customFormat="1" ht="12">
      <c r="A822" s="566" t="s">
        <v>1082</v>
      </c>
      <c r="B822" s="567"/>
      <c r="C822" s="567"/>
      <c r="D822" s="567"/>
      <c r="E822" s="567"/>
      <c r="F822" s="567"/>
      <c r="G822" s="568"/>
    </row>
    <row r="823" spans="1:7" s="296" customFormat="1" ht="12">
      <c r="A823" s="560" t="s">
        <v>54</v>
      </c>
      <c r="B823" s="561"/>
      <c r="C823" s="158" t="s">
        <v>135</v>
      </c>
      <c r="D823" s="158" t="s">
        <v>100</v>
      </c>
      <c r="E823" s="158" t="s">
        <v>136</v>
      </c>
      <c r="F823" s="158" t="s">
        <v>137</v>
      </c>
      <c r="G823" s="391" t="s">
        <v>31</v>
      </c>
    </row>
    <row r="824" spans="1:7" s="296" customFormat="1" ht="24">
      <c r="A824" s="392" t="s">
        <v>261</v>
      </c>
      <c r="B824" s="160" t="s">
        <v>262</v>
      </c>
      <c r="C824" s="159" t="s">
        <v>64</v>
      </c>
      <c r="D824" s="159" t="s">
        <v>56</v>
      </c>
      <c r="E824" s="161">
        <v>1.03</v>
      </c>
      <c r="F824" s="162">
        <v>0.87</v>
      </c>
      <c r="G824" s="393">
        <v>0.9</v>
      </c>
    </row>
    <row r="825" spans="1:7" s="296" customFormat="1" ht="12">
      <c r="A825" s="394"/>
      <c r="B825" s="395"/>
      <c r="C825" s="395"/>
      <c r="D825" s="395"/>
      <c r="E825" s="562" t="s">
        <v>148</v>
      </c>
      <c r="F825" s="562"/>
      <c r="G825" s="396">
        <v>0.9</v>
      </c>
    </row>
    <row r="826" spans="1:7" s="296" customFormat="1" ht="12">
      <c r="A826" s="560" t="s">
        <v>134</v>
      </c>
      <c r="B826" s="561"/>
      <c r="C826" s="158" t="s">
        <v>135</v>
      </c>
      <c r="D826" s="158" t="s">
        <v>100</v>
      </c>
      <c r="E826" s="158" t="s">
        <v>136</v>
      </c>
      <c r="F826" s="158" t="s">
        <v>137</v>
      </c>
      <c r="G826" s="391" t="s">
        <v>31</v>
      </c>
    </row>
    <row r="827" spans="1:7" s="296" customFormat="1" ht="12">
      <c r="A827" s="392" t="s">
        <v>145</v>
      </c>
      <c r="B827" s="160" t="s">
        <v>50</v>
      </c>
      <c r="C827" s="159" t="s">
        <v>64</v>
      </c>
      <c r="D827" s="159" t="s">
        <v>51</v>
      </c>
      <c r="E827" s="161">
        <v>0.34</v>
      </c>
      <c r="F827" s="162">
        <v>28.14</v>
      </c>
      <c r="G827" s="393">
        <v>9.57</v>
      </c>
    </row>
    <row r="828" spans="1:7" s="296" customFormat="1" ht="12">
      <c r="A828" s="392" t="s">
        <v>141</v>
      </c>
      <c r="B828" s="160" t="s">
        <v>52</v>
      </c>
      <c r="C828" s="159" t="s">
        <v>64</v>
      </c>
      <c r="D828" s="159" t="s">
        <v>51</v>
      </c>
      <c r="E828" s="161">
        <v>0.28000000000000003</v>
      </c>
      <c r="F828" s="162">
        <v>23.48</v>
      </c>
      <c r="G828" s="393">
        <v>6.57</v>
      </c>
    </row>
    <row r="829" spans="1:7" s="296" customFormat="1" ht="12">
      <c r="A829" s="394"/>
      <c r="B829" s="395"/>
      <c r="C829" s="395"/>
      <c r="D829" s="395"/>
      <c r="E829" s="562" t="s">
        <v>140</v>
      </c>
      <c r="F829" s="562"/>
      <c r="G829" s="396">
        <v>16.14</v>
      </c>
    </row>
    <row r="830" spans="1:7" s="296" customFormat="1" ht="12">
      <c r="A830" s="394"/>
      <c r="B830" s="395"/>
      <c r="C830" s="395"/>
      <c r="D830" s="395"/>
      <c r="E830" s="563" t="s">
        <v>344</v>
      </c>
      <c r="F830" s="563"/>
      <c r="G830" s="397">
        <v>17.04</v>
      </c>
    </row>
    <row r="831" spans="1:7" s="296" customFormat="1" ht="12">
      <c r="A831" s="394"/>
      <c r="B831" s="395"/>
      <c r="C831" s="395"/>
      <c r="D831" s="395"/>
      <c r="E831" s="564"/>
      <c r="F831" s="564"/>
      <c r="G831" s="565"/>
    </row>
    <row r="832" spans="1:7" s="296" customFormat="1" ht="12">
      <c r="A832" s="566" t="s">
        <v>1083</v>
      </c>
      <c r="B832" s="567"/>
      <c r="C832" s="567"/>
      <c r="D832" s="567"/>
      <c r="E832" s="567"/>
      <c r="F832" s="567"/>
      <c r="G832" s="568"/>
    </row>
    <row r="833" spans="1:7" s="296" customFormat="1" ht="12">
      <c r="A833" s="560" t="s">
        <v>54</v>
      </c>
      <c r="B833" s="561"/>
      <c r="C833" s="158" t="s">
        <v>135</v>
      </c>
      <c r="D833" s="158" t="s">
        <v>100</v>
      </c>
      <c r="E833" s="158" t="s">
        <v>136</v>
      </c>
      <c r="F833" s="158" t="s">
        <v>137</v>
      </c>
      <c r="G833" s="391" t="s">
        <v>31</v>
      </c>
    </row>
    <row r="834" spans="1:7" s="296" customFormat="1" ht="24">
      <c r="A834" s="392" t="s">
        <v>1084</v>
      </c>
      <c r="B834" s="160" t="s">
        <v>1085</v>
      </c>
      <c r="C834" s="159" t="s">
        <v>64</v>
      </c>
      <c r="D834" s="159" t="s">
        <v>147</v>
      </c>
      <c r="E834" s="161">
        <v>2.4299999999999999E-2</v>
      </c>
      <c r="F834" s="162">
        <v>95</v>
      </c>
      <c r="G834" s="393">
        <v>2.31</v>
      </c>
    </row>
    <row r="835" spans="1:7" s="296" customFormat="1" ht="12">
      <c r="A835" s="392" t="s">
        <v>442</v>
      </c>
      <c r="B835" s="160" t="s">
        <v>131</v>
      </c>
      <c r="C835" s="159" t="s">
        <v>64</v>
      </c>
      <c r="D835" s="159" t="s">
        <v>56</v>
      </c>
      <c r="E835" s="161">
        <v>0.88</v>
      </c>
      <c r="F835" s="162">
        <v>1.02</v>
      </c>
      <c r="G835" s="393">
        <v>0.9</v>
      </c>
    </row>
    <row r="836" spans="1:7" s="296" customFormat="1" ht="12">
      <c r="A836" s="392" t="s">
        <v>1086</v>
      </c>
      <c r="B836" s="160" t="s">
        <v>1087</v>
      </c>
      <c r="C836" s="159" t="s">
        <v>64</v>
      </c>
      <c r="D836" s="159" t="s">
        <v>56</v>
      </c>
      <c r="E836" s="161">
        <v>0.62</v>
      </c>
      <c r="F836" s="162">
        <v>0.85</v>
      </c>
      <c r="G836" s="393">
        <v>0.53</v>
      </c>
    </row>
    <row r="837" spans="1:7" s="296" customFormat="1" ht="12">
      <c r="A837" s="394"/>
      <c r="B837" s="395"/>
      <c r="C837" s="395"/>
      <c r="D837" s="395"/>
      <c r="E837" s="562" t="s">
        <v>148</v>
      </c>
      <c r="F837" s="562"/>
      <c r="G837" s="396">
        <v>3.74</v>
      </c>
    </row>
    <row r="838" spans="1:7" s="296" customFormat="1" ht="12">
      <c r="A838" s="560" t="s">
        <v>134</v>
      </c>
      <c r="B838" s="561"/>
      <c r="C838" s="158" t="s">
        <v>135</v>
      </c>
      <c r="D838" s="158" t="s">
        <v>100</v>
      </c>
      <c r="E838" s="158" t="s">
        <v>136</v>
      </c>
      <c r="F838" s="158" t="s">
        <v>137</v>
      </c>
      <c r="G838" s="391" t="s">
        <v>31</v>
      </c>
    </row>
    <row r="839" spans="1:7" s="296" customFormat="1" ht="12">
      <c r="A839" s="392" t="s">
        <v>145</v>
      </c>
      <c r="B839" s="160" t="s">
        <v>50</v>
      </c>
      <c r="C839" s="159" t="s">
        <v>64</v>
      </c>
      <c r="D839" s="159" t="s">
        <v>51</v>
      </c>
      <c r="E839" s="161">
        <v>0.9</v>
      </c>
      <c r="F839" s="162">
        <v>28.14</v>
      </c>
      <c r="G839" s="393">
        <v>25.33</v>
      </c>
    </row>
    <row r="840" spans="1:7" s="296" customFormat="1" ht="12">
      <c r="A840" s="392" t="s">
        <v>141</v>
      </c>
      <c r="B840" s="160" t="s">
        <v>52</v>
      </c>
      <c r="C840" s="159" t="s">
        <v>64</v>
      </c>
      <c r="D840" s="159" t="s">
        <v>51</v>
      </c>
      <c r="E840" s="161">
        <v>1.2</v>
      </c>
      <c r="F840" s="162">
        <v>23.48</v>
      </c>
      <c r="G840" s="393">
        <v>28.18</v>
      </c>
    </row>
    <row r="841" spans="1:7" s="296" customFormat="1" ht="12">
      <c r="A841" s="394"/>
      <c r="B841" s="395"/>
      <c r="C841" s="395"/>
      <c r="D841" s="395"/>
      <c r="E841" s="562" t="s">
        <v>140</v>
      </c>
      <c r="F841" s="562"/>
      <c r="G841" s="396">
        <v>53.51</v>
      </c>
    </row>
    <row r="842" spans="1:7" s="296" customFormat="1" ht="12">
      <c r="A842" s="394"/>
      <c r="B842" s="395"/>
      <c r="C842" s="395"/>
      <c r="D842" s="395"/>
      <c r="E842" s="563" t="s">
        <v>344</v>
      </c>
      <c r="F842" s="563"/>
      <c r="G842" s="397">
        <v>57.25</v>
      </c>
    </row>
    <row r="843" spans="1:7" s="296" customFormat="1" ht="12">
      <c r="A843" s="394"/>
      <c r="B843" s="395"/>
      <c r="C843" s="395"/>
      <c r="D843" s="395"/>
      <c r="E843" s="564"/>
      <c r="F843" s="564"/>
      <c r="G843" s="565"/>
    </row>
    <row r="844" spans="1:7" s="296" customFormat="1" ht="12">
      <c r="A844" s="566" t="s">
        <v>1088</v>
      </c>
      <c r="B844" s="567"/>
      <c r="C844" s="567"/>
      <c r="D844" s="567"/>
      <c r="E844" s="567"/>
      <c r="F844" s="567"/>
      <c r="G844" s="568"/>
    </row>
    <row r="845" spans="1:7" s="296" customFormat="1" ht="12">
      <c r="A845" s="560" t="s">
        <v>54</v>
      </c>
      <c r="B845" s="561"/>
      <c r="C845" s="158" t="s">
        <v>135</v>
      </c>
      <c r="D845" s="158" t="s">
        <v>100</v>
      </c>
      <c r="E845" s="158" t="s">
        <v>136</v>
      </c>
      <c r="F845" s="158" t="s">
        <v>137</v>
      </c>
      <c r="G845" s="391" t="s">
        <v>31</v>
      </c>
    </row>
    <row r="846" spans="1:7" s="296" customFormat="1" ht="12">
      <c r="A846" s="392" t="s">
        <v>1089</v>
      </c>
      <c r="B846" s="160" t="s">
        <v>1090</v>
      </c>
      <c r="C846" s="159" t="s">
        <v>64</v>
      </c>
      <c r="D846" s="159" t="s">
        <v>56</v>
      </c>
      <c r="E846" s="161">
        <v>6.85</v>
      </c>
      <c r="F846" s="162">
        <v>2.46</v>
      </c>
      <c r="G846" s="393">
        <v>16.850000000000001</v>
      </c>
    </row>
    <row r="847" spans="1:7" s="296" customFormat="1" ht="24">
      <c r="A847" s="392" t="s">
        <v>1091</v>
      </c>
      <c r="B847" s="160" t="s">
        <v>1092</v>
      </c>
      <c r="C847" s="159" t="s">
        <v>64</v>
      </c>
      <c r="D847" s="159" t="s">
        <v>180</v>
      </c>
      <c r="E847" s="161">
        <v>1.0931999999999999</v>
      </c>
      <c r="F847" s="162">
        <v>74.900000000000006</v>
      </c>
      <c r="G847" s="393">
        <v>81.88</v>
      </c>
    </row>
    <row r="848" spans="1:7" s="296" customFormat="1" ht="12">
      <c r="A848" s="392" t="s">
        <v>1093</v>
      </c>
      <c r="B848" s="160" t="s">
        <v>1094</v>
      </c>
      <c r="C848" s="159" t="s">
        <v>64</v>
      </c>
      <c r="D848" s="159" t="s">
        <v>56</v>
      </c>
      <c r="E848" s="161">
        <v>0.222</v>
      </c>
      <c r="F848" s="162">
        <v>4.6900000000000004</v>
      </c>
      <c r="G848" s="393">
        <v>1.04</v>
      </c>
    </row>
    <row r="849" spans="1:7" s="296" customFormat="1" ht="12">
      <c r="A849" s="394"/>
      <c r="B849" s="395"/>
      <c r="C849" s="395"/>
      <c r="D849" s="395"/>
      <c r="E849" s="562" t="s">
        <v>148</v>
      </c>
      <c r="F849" s="562"/>
      <c r="G849" s="396">
        <v>99.77</v>
      </c>
    </row>
    <row r="850" spans="1:7" s="296" customFormat="1" ht="12">
      <c r="A850" s="560" t="s">
        <v>134</v>
      </c>
      <c r="B850" s="561"/>
      <c r="C850" s="158" t="s">
        <v>135</v>
      </c>
      <c r="D850" s="158" t="s">
        <v>100</v>
      </c>
      <c r="E850" s="158" t="s">
        <v>136</v>
      </c>
      <c r="F850" s="158" t="s">
        <v>137</v>
      </c>
      <c r="G850" s="391" t="s">
        <v>31</v>
      </c>
    </row>
    <row r="851" spans="1:7" s="296" customFormat="1" ht="12">
      <c r="A851" s="392" t="s">
        <v>889</v>
      </c>
      <c r="B851" s="160" t="s">
        <v>890</v>
      </c>
      <c r="C851" s="159" t="s">
        <v>64</v>
      </c>
      <c r="D851" s="159" t="s">
        <v>51</v>
      </c>
      <c r="E851" s="161">
        <v>0.88819999999999999</v>
      </c>
      <c r="F851" s="162">
        <v>28.01</v>
      </c>
      <c r="G851" s="393">
        <v>24.88</v>
      </c>
    </row>
    <row r="852" spans="1:7" s="296" customFormat="1" ht="12">
      <c r="A852" s="392" t="s">
        <v>141</v>
      </c>
      <c r="B852" s="160" t="s">
        <v>52</v>
      </c>
      <c r="C852" s="159" t="s">
        <v>64</v>
      </c>
      <c r="D852" s="159" t="s">
        <v>51</v>
      </c>
      <c r="E852" s="161">
        <v>0.3669</v>
      </c>
      <c r="F852" s="162">
        <v>23.48</v>
      </c>
      <c r="G852" s="393">
        <v>8.61</v>
      </c>
    </row>
    <row r="853" spans="1:7" s="296" customFormat="1" ht="12">
      <c r="A853" s="394"/>
      <c r="B853" s="395"/>
      <c r="C853" s="395"/>
      <c r="D853" s="395"/>
      <c r="E853" s="562" t="s">
        <v>140</v>
      </c>
      <c r="F853" s="562"/>
      <c r="G853" s="396">
        <v>33.49</v>
      </c>
    </row>
    <row r="854" spans="1:7" s="296" customFormat="1" ht="12">
      <c r="A854" s="394"/>
      <c r="B854" s="395"/>
      <c r="C854" s="395"/>
      <c r="D854" s="395"/>
      <c r="E854" s="563" t="s">
        <v>344</v>
      </c>
      <c r="F854" s="563"/>
      <c r="G854" s="397">
        <v>133.26</v>
      </c>
    </row>
    <row r="855" spans="1:7" s="296" customFormat="1" ht="12">
      <c r="A855" s="394"/>
      <c r="B855" s="395"/>
      <c r="C855" s="395"/>
      <c r="D855" s="395"/>
      <c r="E855" s="564"/>
      <c r="F855" s="564"/>
      <c r="G855" s="565"/>
    </row>
    <row r="856" spans="1:7" s="296" customFormat="1" ht="12">
      <c r="A856" s="566" t="s">
        <v>1095</v>
      </c>
      <c r="B856" s="567"/>
      <c r="C856" s="567"/>
      <c r="D856" s="567"/>
      <c r="E856" s="567"/>
      <c r="F856" s="567"/>
      <c r="G856" s="568"/>
    </row>
    <row r="857" spans="1:7" s="296" customFormat="1" ht="12">
      <c r="A857" s="560" t="s">
        <v>54</v>
      </c>
      <c r="B857" s="561"/>
      <c r="C857" s="158" t="s">
        <v>135</v>
      </c>
      <c r="D857" s="158" t="s">
        <v>100</v>
      </c>
      <c r="E857" s="158" t="s">
        <v>136</v>
      </c>
      <c r="F857" s="158" t="s">
        <v>137</v>
      </c>
      <c r="G857" s="391" t="s">
        <v>31</v>
      </c>
    </row>
    <row r="858" spans="1:7" s="296" customFormat="1" ht="24">
      <c r="A858" s="392" t="s">
        <v>1096</v>
      </c>
      <c r="B858" s="160" t="s">
        <v>1097</v>
      </c>
      <c r="C858" s="159" t="s">
        <v>64</v>
      </c>
      <c r="D858" s="159" t="s">
        <v>56</v>
      </c>
      <c r="E858" s="161">
        <v>3.6999999999999998E-2</v>
      </c>
      <c r="F858" s="162">
        <v>23.23</v>
      </c>
      <c r="G858" s="393">
        <v>0.85</v>
      </c>
    </row>
    <row r="859" spans="1:7" s="296" customFormat="1" ht="24">
      <c r="A859" s="392" t="s">
        <v>1098</v>
      </c>
      <c r="B859" s="160" t="s">
        <v>1099</v>
      </c>
      <c r="C859" s="159" t="s">
        <v>64</v>
      </c>
      <c r="D859" s="159" t="s">
        <v>55</v>
      </c>
      <c r="E859" s="161">
        <v>1.4276</v>
      </c>
      <c r="F859" s="162">
        <v>3.39</v>
      </c>
      <c r="G859" s="393">
        <v>4.83</v>
      </c>
    </row>
    <row r="860" spans="1:7" s="296" customFormat="1" ht="36">
      <c r="A860" s="392" t="s">
        <v>1100</v>
      </c>
      <c r="B860" s="160" t="s">
        <v>1101</v>
      </c>
      <c r="C860" s="159" t="s">
        <v>64</v>
      </c>
      <c r="D860" s="159" t="s">
        <v>56</v>
      </c>
      <c r="E860" s="161">
        <v>0.69259999999999999</v>
      </c>
      <c r="F860" s="162">
        <v>4.24</v>
      </c>
      <c r="G860" s="393">
        <v>2.93</v>
      </c>
    </row>
    <row r="861" spans="1:7" s="296" customFormat="1" ht="24">
      <c r="A861" s="392" t="s">
        <v>1102</v>
      </c>
      <c r="B861" s="160" t="s">
        <v>1103</v>
      </c>
      <c r="C861" s="159" t="s">
        <v>64</v>
      </c>
      <c r="D861" s="159" t="s">
        <v>48</v>
      </c>
      <c r="E861" s="161">
        <v>9.6469000000000005</v>
      </c>
      <c r="F861" s="162">
        <v>0.09</v>
      </c>
      <c r="G861" s="393">
        <v>0.86</v>
      </c>
    </row>
    <row r="862" spans="1:7" s="296" customFormat="1" ht="24">
      <c r="A862" s="392" t="s">
        <v>1104</v>
      </c>
      <c r="B862" s="160" t="s">
        <v>1105</v>
      </c>
      <c r="C862" s="159" t="s">
        <v>64</v>
      </c>
      <c r="D862" s="159" t="s">
        <v>48</v>
      </c>
      <c r="E862" s="161">
        <v>1.2266999999999999</v>
      </c>
      <c r="F862" s="162">
        <v>0.21</v>
      </c>
      <c r="G862" s="393">
        <v>0.25</v>
      </c>
    </row>
    <row r="863" spans="1:7" s="296" customFormat="1" ht="12">
      <c r="A863" s="392" t="s">
        <v>409</v>
      </c>
      <c r="B863" s="160" t="s">
        <v>410</v>
      </c>
      <c r="C863" s="159" t="s">
        <v>64</v>
      </c>
      <c r="D863" s="159" t="s">
        <v>127</v>
      </c>
      <c r="E863" s="161">
        <v>1.23E-2</v>
      </c>
      <c r="F863" s="162">
        <v>23.98</v>
      </c>
      <c r="G863" s="393">
        <v>0.28999999999999998</v>
      </c>
    </row>
    <row r="864" spans="1:7" s="296" customFormat="1" ht="36">
      <c r="A864" s="392" t="s">
        <v>1106</v>
      </c>
      <c r="B864" s="160" t="s">
        <v>1107</v>
      </c>
      <c r="C864" s="159" t="s">
        <v>64</v>
      </c>
      <c r="D864" s="159" t="s">
        <v>48</v>
      </c>
      <c r="E864" s="161">
        <v>1.2266999999999999</v>
      </c>
      <c r="F864" s="162">
        <v>1.94</v>
      </c>
      <c r="G864" s="393">
        <v>2.37</v>
      </c>
    </row>
    <row r="865" spans="1:7" s="296" customFormat="1" ht="24">
      <c r="A865" s="392" t="s">
        <v>1108</v>
      </c>
      <c r="B865" s="160" t="s">
        <v>1109</v>
      </c>
      <c r="C865" s="159" t="s">
        <v>64</v>
      </c>
      <c r="D865" s="159" t="s">
        <v>55</v>
      </c>
      <c r="E865" s="161">
        <v>3.5470000000000002</v>
      </c>
      <c r="F865" s="162">
        <v>5.16</v>
      </c>
      <c r="G865" s="393">
        <v>18.3</v>
      </c>
    </row>
    <row r="866" spans="1:7" s="296" customFormat="1" ht="24">
      <c r="A866" s="392" t="s">
        <v>1110</v>
      </c>
      <c r="B866" s="160" t="s">
        <v>1111</v>
      </c>
      <c r="C866" s="159" t="s">
        <v>64</v>
      </c>
      <c r="D866" s="159" t="s">
        <v>180</v>
      </c>
      <c r="E866" s="161">
        <v>1.0838000000000001</v>
      </c>
      <c r="F866" s="162">
        <v>24.48</v>
      </c>
      <c r="G866" s="393">
        <v>26.53</v>
      </c>
    </row>
    <row r="867" spans="1:7" s="296" customFormat="1" ht="12">
      <c r="A867" s="394"/>
      <c r="B867" s="395"/>
      <c r="C867" s="395"/>
      <c r="D867" s="395"/>
      <c r="E867" s="562" t="s">
        <v>148</v>
      </c>
      <c r="F867" s="562"/>
      <c r="G867" s="396">
        <v>57.21</v>
      </c>
    </row>
    <row r="868" spans="1:7" s="296" customFormat="1" ht="12">
      <c r="A868" s="560" t="s">
        <v>134</v>
      </c>
      <c r="B868" s="561"/>
      <c r="C868" s="158" t="s">
        <v>135</v>
      </c>
      <c r="D868" s="158" t="s">
        <v>100</v>
      </c>
      <c r="E868" s="158" t="s">
        <v>136</v>
      </c>
      <c r="F868" s="158" t="s">
        <v>137</v>
      </c>
      <c r="G868" s="391" t="s">
        <v>31</v>
      </c>
    </row>
    <row r="869" spans="1:7" s="296" customFormat="1" ht="24">
      <c r="A869" s="392" t="s">
        <v>357</v>
      </c>
      <c r="B869" s="160" t="s">
        <v>867</v>
      </c>
      <c r="C869" s="159" t="s">
        <v>64</v>
      </c>
      <c r="D869" s="159" t="s">
        <v>51</v>
      </c>
      <c r="E869" s="161">
        <v>0.47860000000000003</v>
      </c>
      <c r="F869" s="162">
        <v>29.22</v>
      </c>
      <c r="G869" s="393">
        <v>13.98</v>
      </c>
    </row>
    <row r="870" spans="1:7" s="296" customFormat="1" ht="12">
      <c r="A870" s="392" t="s">
        <v>141</v>
      </c>
      <c r="B870" s="160" t="s">
        <v>52</v>
      </c>
      <c r="C870" s="159" t="s">
        <v>64</v>
      </c>
      <c r="D870" s="159" t="s">
        <v>51</v>
      </c>
      <c r="E870" s="161">
        <v>0.47860000000000003</v>
      </c>
      <c r="F870" s="162">
        <v>23.48</v>
      </c>
      <c r="G870" s="393">
        <v>11.23</v>
      </c>
    </row>
    <row r="871" spans="1:7" s="296" customFormat="1" ht="12">
      <c r="A871" s="394"/>
      <c r="B871" s="395"/>
      <c r="C871" s="395"/>
      <c r="D871" s="395"/>
      <c r="E871" s="562" t="s">
        <v>140</v>
      </c>
      <c r="F871" s="562"/>
      <c r="G871" s="396">
        <v>25.21</v>
      </c>
    </row>
    <row r="872" spans="1:7" s="296" customFormat="1" ht="12">
      <c r="A872" s="394"/>
      <c r="B872" s="395"/>
      <c r="C872" s="395"/>
      <c r="D872" s="395"/>
      <c r="E872" s="563" t="s">
        <v>344</v>
      </c>
      <c r="F872" s="563"/>
      <c r="G872" s="397">
        <v>82.42</v>
      </c>
    </row>
    <row r="873" spans="1:7" s="296" customFormat="1" ht="12">
      <c r="A873" s="394"/>
      <c r="B873" s="395"/>
      <c r="C873" s="395"/>
      <c r="D873" s="395"/>
      <c r="E873" s="564"/>
      <c r="F873" s="564"/>
      <c r="G873" s="565"/>
    </row>
    <row r="874" spans="1:7" s="296" customFormat="1" ht="12">
      <c r="A874" s="566" t="s">
        <v>1112</v>
      </c>
      <c r="B874" s="567"/>
      <c r="C874" s="567"/>
      <c r="D874" s="567"/>
      <c r="E874" s="567"/>
      <c r="F874" s="567"/>
      <c r="G874" s="568"/>
    </row>
    <row r="875" spans="1:7" s="296" customFormat="1" ht="12">
      <c r="A875" s="560" t="s">
        <v>54</v>
      </c>
      <c r="B875" s="561"/>
      <c r="C875" s="158" t="s">
        <v>135</v>
      </c>
      <c r="D875" s="158" t="s">
        <v>100</v>
      </c>
      <c r="E875" s="158" t="s">
        <v>136</v>
      </c>
      <c r="F875" s="158" t="s">
        <v>137</v>
      </c>
      <c r="G875" s="391" t="s">
        <v>31</v>
      </c>
    </row>
    <row r="876" spans="1:7" s="296" customFormat="1" ht="24">
      <c r="A876" s="392" t="s">
        <v>1096</v>
      </c>
      <c r="B876" s="160" t="s">
        <v>1097</v>
      </c>
      <c r="C876" s="159" t="s">
        <v>64</v>
      </c>
      <c r="D876" s="159" t="s">
        <v>56</v>
      </c>
      <c r="E876" s="161">
        <v>3.6999999999999998E-2</v>
      </c>
      <c r="F876" s="162">
        <v>23.23</v>
      </c>
      <c r="G876" s="393">
        <v>0.86</v>
      </c>
    </row>
    <row r="877" spans="1:7" s="296" customFormat="1" ht="24">
      <c r="A877" s="392" t="s">
        <v>1098</v>
      </c>
      <c r="B877" s="160" t="s">
        <v>1099</v>
      </c>
      <c r="C877" s="159" t="s">
        <v>64</v>
      </c>
      <c r="D877" s="159" t="s">
        <v>55</v>
      </c>
      <c r="E877" s="161">
        <v>1.4276</v>
      </c>
      <c r="F877" s="162">
        <v>3.39</v>
      </c>
      <c r="G877" s="393">
        <v>4.84</v>
      </c>
    </row>
    <row r="878" spans="1:7" s="296" customFormat="1" ht="36">
      <c r="A878" s="392" t="s">
        <v>1100</v>
      </c>
      <c r="B878" s="160" t="s">
        <v>1101</v>
      </c>
      <c r="C878" s="159" t="s">
        <v>64</v>
      </c>
      <c r="D878" s="159" t="s">
        <v>56</v>
      </c>
      <c r="E878" s="161">
        <v>0.69259999999999999</v>
      </c>
      <c r="F878" s="162">
        <v>4.24</v>
      </c>
      <c r="G878" s="393">
        <v>2.94</v>
      </c>
    </row>
    <row r="879" spans="1:7" s="296" customFormat="1" ht="24">
      <c r="A879" s="392" t="s">
        <v>1102</v>
      </c>
      <c r="B879" s="160" t="s">
        <v>1103</v>
      </c>
      <c r="C879" s="159" t="s">
        <v>64</v>
      </c>
      <c r="D879" s="159" t="s">
        <v>48</v>
      </c>
      <c r="E879" s="161">
        <v>9.6469000000000005</v>
      </c>
      <c r="F879" s="162">
        <v>0.09</v>
      </c>
      <c r="G879" s="393">
        <v>0.87</v>
      </c>
    </row>
    <row r="880" spans="1:7" s="296" customFormat="1" ht="24">
      <c r="A880" s="392" t="s">
        <v>1104</v>
      </c>
      <c r="B880" s="160" t="s">
        <v>1105</v>
      </c>
      <c r="C880" s="159" t="s">
        <v>64</v>
      </c>
      <c r="D880" s="159" t="s">
        <v>48</v>
      </c>
      <c r="E880" s="161">
        <v>1.2266999999999999</v>
      </c>
      <c r="F880" s="162">
        <v>0.21</v>
      </c>
      <c r="G880" s="393">
        <v>0.26</v>
      </c>
    </row>
    <row r="881" spans="1:7" s="296" customFormat="1" ht="12">
      <c r="A881" s="392" t="s">
        <v>409</v>
      </c>
      <c r="B881" s="160" t="s">
        <v>410</v>
      </c>
      <c r="C881" s="159" t="s">
        <v>64</v>
      </c>
      <c r="D881" s="159" t="s">
        <v>127</v>
      </c>
      <c r="E881" s="161">
        <v>1.23E-2</v>
      </c>
      <c r="F881" s="162">
        <v>23.98</v>
      </c>
      <c r="G881" s="393">
        <v>0.28999999999999998</v>
      </c>
    </row>
    <row r="882" spans="1:7" s="296" customFormat="1" ht="36">
      <c r="A882" s="392" t="s">
        <v>1106</v>
      </c>
      <c r="B882" s="160" t="s">
        <v>1107</v>
      </c>
      <c r="C882" s="159" t="s">
        <v>64</v>
      </c>
      <c r="D882" s="159" t="s">
        <v>48</v>
      </c>
      <c r="E882" s="161">
        <v>1.2266999999999999</v>
      </c>
      <c r="F882" s="162">
        <v>1.94</v>
      </c>
      <c r="G882" s="393">
        <v>2.38</v>
      </c>
    </row>
    <row r="883" spans="1:7" s="296" customFormat="1" ht="24">
      <c r="A883" s="392" t="s">
        <v>1108</v>
      </c>
      <c r="B883" s="160" t="s">
        <v>1109</v>
      </c>
      <c r="C883" s="159" t="s">
        <v>64</v>
      </c>
      <c r="D883" s="159" t="s">
        <v>55</v>
      </c>
      <c r="E883" s="161">
        <v>3.5470000000000002</v>
      </c>
      <c r="F883" s="162">
        <v>5.16</v>
      </c>
      <c r="G883" s="393">
        <v>18.3</v>
      </c>
    </row>
    <row r="884" spans="1:7" s="296" customFormat="1" ht="24">
      <c r="A884" s="392" t="s">
        <v>1113</v>
      </c>
      <c r="B884" s="160" t="s">
        <v>1114</v>
      </c>
      <c r="C884" s="159" t="s">
        <v>64</v>
      </c>
      <c r="D884" s="159" t="s">
        <v>180</v>
      </c>
      <c r="E884" s="161">
        <v>1.0838000000000001</v>
      </c>
      <c r="F884" s="162">
        <v>34.840000000000003</v>
      </c>
      <c r="G884" s="393">
        <v>37.76</v>
      </c>
    </row>
    <row r="885" spans="1:7" s="296" customFormat="1" ht="12">
      <c r="A885" s="394"/>
      <c r="B885" s="395"/>
      <c r="C885" s="395"/>
      <c r="D885" s="395"/>
      <c r="E885" s="562" t="s">
        <v>148</v>
      </c>
      <c r="F885" s="562"/>
      <c r="G885" s="396">
        <v>68.5</v>
      </c>
    </row>
    <row r="886" spans="1:7" s="296" customFormat="1" ht="12">
      <c r="A886" s="560" t="s">
        <v>134</v>
      </c>
      <c r="B886" s="561"/>
      <c r="C886" s="158" t="s">
        <v>135</v>
      </c>
      <c r="D886" s="158" t="s">
        <v>100</v>
      </c>
      <c r="E886" s="158" t="s">
        <v>136</v>
      </c>
      <c r="F886" s="158" t="s">
        <v>137</v>
      </c>
      <c r="G886" s="391" t="s">
        <v>31</v>
      </c>
    </row>
    <row r="887" spans="1:7" s="296" customFormat="1" ht="24">
      <c r="A887" s="392" t="s">
        <v>357</v>
      </c>
      <c r="B887" s="160" t="s">
        <v>867</v>
      </c>
      <c r="C887" s="159" t="s">
        <v>64</v>
      </c>
      <c r="D887" s="159" t="s">
        <v>51</v>
      </c>
      <c r="E887" s="161">
        <v>0.47860000000000003</v>
      </c>
      <c r="F887" s="162">
        <v>29.22</v>
      </c>
      <c r="G887" s="393">
        <v>13.98</v>
      </c>
    </row>
    <row r="888" spans="1:7" s="296" customFormat="1" ht="12">
      <c r="A888" s="392" t="s">
        <v>141</v>
      </c>
      <c r="B888" s="160" t="s">
        <v>52</v>
      </c>
      <c r="C888" s="159" t="s">
        <v>64</v>
      </c>
      <c r="D888" s="159" t="s">
        <v>51</v>
      </c>
      <c r="E888" s="161">
        <v>0.47860000000000003</v>
      </c>
      <c r="F888" s="162">
        <v>23.48</v>
      </c>
      <c r="G888" s="393">
        <v>11.24</v>
      </c>
    </row>
    <row r="889" spans="1:7" s="296" customFormat="1" ht="12">
      <c r="A889" s="394"/>
      <c r="B889" s="395"/>
      <c r="C889" s="395"/>
      <c r="D889" s="395"/>
      <c r="E889" s="562" t="s">
        <v>140</v>
      </c>
      <c r="F889" s="562"/>
      <c r="G889" s="396">
        <v>25.22</v>
      </c>
    </row>
    <row r="890" spans="1:7" s="296" customFormat="1" ht="12">
      <c r="A890" s="394"/>
      <c r="B890" s="395"/>
      <c r="C890" s="395"/>
      <c r="D890" s="395"/>
      <c r="E890" s="563" t="s">
        <v>344</v>
      </c>
      <c r="F890" s="563"/>
      <c r="G890" s="397">
        <v>93.72</v>
      </c>
    </row>
    <row r="891" spans="1:7" s="296" customFormat="1" ht="12">
      <c r="A891" s="394"/>
      <c r="B891" s="395"/>
      <c r="C891" s="395"/>
      <c r="D891" s="395"/>
      <c r="E891" s="564"/>
      <c r="F891" s="564"/>
      <c r="G891" s="565"/>
    </row>
    <row r="892" spans="1:7" s="296" customFormat="1" ht="12">
      <c r="A892" s="566" t="s">
        <v>1115</v>
      </c>
      <c r="B892" s="567"/>
      <c r="C892" s="567"/>
      <c r="D892" s="567"/>
      <c r="E892" s="567"/>
      <c r="F892" s="567"/>
      <c r="G892" s="568"/>
    </row>
    <row r="893" spans="1:7" s="296" customFormat="1" ht="12">
      <c r="A893" s="560" t="s">
        <v>54</v>
      </c>
      <c r="B893" s="561"/>
      <c r="C893" s="158" t="s">
        <v>135</v>
      </c>
      <c r="D893" s="158" t="s">
        <v>100</v>
      </c>
      <c r="E893" s="158" t="s">
        <v>136</v>
      </c>
      <c r="F893" s="158" t="s">
        <v>137</v>
      </c>
      <c r="G893" s="391" t="s">
        <v>31</v>
      </c>
    </row>
    <row r="894" spans="1:7" s="296" customFormat="1" ht="12">
      <c r="A894" s="392" t="s">
        <v>1089</v>
      </c>
      <c r="B894" s="160" t="s">
        <v>1090</v>
      </c>
      <c r="C894" s="159" t="s">
        <v>64</v>
      </c>
      <c r="D894" s="159" t="s">
        <v>56</v>
      </c>
      <c r="E894" s="161">
        <v>9.1300000000000008</v>
      </c>
      <c r="F894" s="162">
        <v>2.46</v>
      </c>
      <c r="G894" s="393">
        <v>22.45</v>
      </c>
    </row>
    <row r="895" spans="1:7" s="296" customFormat="1" ht="24">
      <c r="A895" s="392" t="s">
        <v>1091</v>
      </c>
      <c r="B895" s="160" t="s">
        <v>1092</v>
      </c>
      <c r="C895" s="159" t="s">
        <v>64</v>
      </c>
      <c r="D895" s="159" t="s">
        <v>180</v>
      </c>
      <c r="E895" s="161">
        <v>1.1544000000000001</v>
      </c>
      <c r="F895" s="162">
        <v>74.900000000000006</v>
      </c>
      <c r="G895" s="393">
        <v>86.46</v>
      </c>
    </row>
    <row r="896" spans="1:7" s="296" customFormat="1" ht="12">
      <c r="A896" s="392" t="s">
        <v>1093</v>
      </c>
      <c r="B896" s="160" t="s">
        <v>1094</v>
      </c>
      <c r="C896" s="159" t="s">
        <v>64</v>
      </c>
      <c r="D896" s="159" t="s">
        <v>56</v>
      </c>
      <c r="E896" s="161">
        <v>0.106</v>
      </c>
      <c r="F896" s="162">
        <v>4.6900000000000004</v>
      </c>
      <c r="G896" s="393">
        <v>0.49</v>
      </c>
    </row>
    <row r="897" spans="1:7" s="296" customFormat="1" ht="12">
      <c r="A897" s="394"/>
      <c r="B897" s="395"/>
      <c r="C897" s="395"/>
      <c r="D897" s="395"/>
      <c r="E897" s="562" t="s">
        <v>148</v>
      </c>
      <c r="F897" s="562"/>
      <c r="G897" s="396">
        <v>109.4</v>
      </c>
    </row>
    <row r="898" spans="1:7" s="296" customFormat="1" ht="12">
      <c r="A898" s="560" t="s">
        <v>134</v>
      </c>
      <c r="B898" s="561"/>
      <c r="C898" s="158" t="s">
        <v>135</v>
      </c>
      <c r="D898" s="158" t="s">
        <v>100</v>
      </c>
      <c r="E898" s="158" t="s">
        <v>136</v>
      </c>
      <c r="F898" s="158" t="s">
        <v>137</v>
      </c>
      <c r="G898" s="391" t="s">
        <v>31</v>
      </c>
    </row>
    <row r="899" spans="1:7" s="296" customFormat="1" ht="12">
      <c r="A899" s="392" t="s">
        <v>889</v>
      </c>
      <c r="B899" s="160" t="s">
        <v>890</v>
      </c>
      <c r="C899" s="159" t="s">
        <v>64</v>
      </c>
      <c r="D899" s="159" t="s">
        <v>51</v>
      </c>
      <c r="E899" s="161">
        <v>1.2004999999999999</v>
      </c>
      <c r="F899" s="162">
        <v>28.01</v>
      </c>
      <c r="G899" s="393">
        <v>33.619999999999997</v>
      </c>
    </row>
    <row r="900" spans="1:7" s="296" customFormat="1" ht="12">
      <c r="A900" s="392" t="s">
        <v>141</v>
      </c>
      <c r="B900" s="160" t="s">
        <v>52</v>
      </c>
      <c r="C900" s="159" t="s">
        <v>64</v>
      </c>
      <c r="D900" s="159" t="s">
        <v>51</v>
      </c>
      <c r="E900" s="161">
        <v>0.26100000000000001</v>
      </c>
      <c r="F900" s="162">
        <v>23.48</v>
      </c>
      <c r="G900" s="393">
        <v>6.12</v>
      </c>
    </row>
    <row r="901" spans="1:7" s="296" customFormat="1" ht="12">
      <c r="A901" s="394"/>
      <c r="B901" s="395"/>
      <c r="C901" s="395"/>
      <c r="D901" s="395"/>
      <c r="E901" s="562" t="s">
        <v>140</v>
      </c>
      <c r="F901" s="562"/>
      <c r="G901" s="396">
        <v>39.74</v>
      </c>
    </row>
    <row r="902" spans="1:7" s="296" customFormat="1" ht="12">
      <c r="A902" s="394"/>
      <c r="B902" s="395"/>
      <c r="C902" s="395"/>
      <c r="D902" s="395"/>
      <c r="E902" s="563" t="s">
        <v>344</v>
      </c>
      <c r="F902" s="563"/>
      <c r="G902" s="397">
        <v>149.13999999999999</v>
      </c>
    </row>
    <row r="903" spans="1:7" s="296" customFormat="1" ht="12">
      <c r="A903" s="394"/>
      <c r="B903" s="395"/>
      <c r="C903" s="395"/>
      <c r="D903" s="395"/>
      <c r="E903" s="564"/>
      <c r="F903" s="564"/>
      <c r="G903" s="565"/>
    </row>
    <row r="904" spans="1:7" s="296" customFormat="1" ht="12">
      <c r="A904" s="566" t="s">
        <v>1116</v>
      </c>
      <c r="B904" s="567"/>
      <c r="C904" s="567"/>
      <c r="D904" s="567"/>
      <c r="E904" s="567"/>
      <c r="F904" s="567"/>
      <c r="G904" s="568"/>
    </row>
    <row r="905" spans="1:7" s="296" customFormat="1" ht="12">
      <c r="A905" s="560" t="s">
        <v>54</v>
      </c>
      <c r="B905" s="561"/>
      <c r="C905" s="158" t="s">
        <v>135</v>
      </c>
      <c r="D905" s="158" t="s">
        <v>100</v>
      </c>
      <c r="E905" s="158" t="s">
        <v>136</v>
      </c>
      <c r="F905" s="158" t="s">
        <v>137</v>
      </c>
      <c r="G905" s="391" t="s">
        <v>31</v>
      </c>
    </row>
    <row r="906" spans="1:7" s="296" customFormat="1" ht="12">
      <c r="A906" s="392" t="s">
        <v>1089</v>
      </c>
      <c r="B906" s="160" t="s">
        <v>1090</v>
      </c>
      <c r="C906" s="159" t="s">
        <v>64</v>
      </c>
      <c r="D906" s="159" t="s">
        <v>56</v>
      </c>
      <c r="E906" s="161">
        <v>9.1300000000000008</v>
      </c>
      <c r="F906" s="162">
        <v>2.46</v>
      </c>
      <c r="G906" s="393">
        <v>22.45</v>
      </c>
    </row>
    <row r="907" spans="1:7" s="296" customFormat="1" ht="24">
      <c r="A907" s="392" t="s">
        <v>1091</v>
      </c>
      <c r="B907" s="160" t="s">
        <v>1092</v>
      </c>
      <c r="C907" s="159" t="s">
        <v>64</v>
      </c>
      <c r="D907" s="159" t="s">
        <v>180</v>
      </c>
      <c r="E907" s="161">
        <v>1.1000000000000001</v>
      </c>
      <c r="F907" s="162">
        <v>74.900000000000006</v>
      </c>
      <c r="G907" s="393">
        <v>82.39</v>
      </c>
    </row>
    <row r="908" spans="1:7" s="296" customFormat="1" ht="12">
      <c r="A908" s="392" t="s">
        <v>1093</v>
      </c>
      <c r="B908" s="160" t="s">
        <v>1094</v>
      </c>
      <c r="C908" s="159" t="s">
        <v>64</v>
      </c>
      <c r="D908" s="159" t="s">
        <v>56</v>
      </c>
      <c r="E908" s="161">
        <v>0.106</v>
      </c>
      <c r="F908" s="162">
        <v>4.6900000000000004</v>
      </c>
      <c r="G908" s="393">
        <v>0.49</v>
      </c>
    </row>
    <row r="909" spans="1:7" s="296" customFormat="1" ht="12">
      <c r="A909" s="394"/>
      <c r="B909" s="395"/>
      <c r="C909" s="395"/>
      <c r="D909" s="395"/>
      <c r="E909" s="562" t="s">
        <v>148</v>
      </c>
      <c r="F909" s="562"/>
      <c r="G909" s="396">
        <v>105.33</v>
      </c>
    </row>
    <row r="910" spans="1:7" s="296" customFormat="1" ht="12">
      <c r="A910" s="560" t="s">
        <v>134</v>
      </c>
      <c r="B910" s="561"/>
      <c r="C910" s="158" t="s">
        <v>135</v>
      </c>
      <c r="D910" s="158" t="s">
        <v>100</v>
      </c>
      <c r="E910" s="158" t="s">
        <v>136</v>
      </c>
      <c r="F910" s="158" t="s">
        <v>137</v>
      </c>
      <c r="G910" s="391" t="s">
        <v>31</v>
      </c>
    </row>
    <row r="911" spans="1:7" s="296" customFormat="1" ht="12">
      <c r="A911" s="392" t="s">
        <v>889</v>
      </c>
      <c r="B911" s="160" t="s">
        <v>890</v>
      </c>
      <c r="C911" s="159" t="s">
        <v>64</v>
      </c>
      <c r="D911" s="159" t="s">
        <v>51</v>
      </c>
      <c r="E911" s="161">
        <v>0.85809999999999997</v>
      </c>
      <c r="F911" s="162">
        <v>28.01</v>
      </c>
      <c r="G911" s="393">
        <v>24.03</v>
      </c>
    </row>
    <row r="912" spans="1:7" s="296" customFormat="1" ht="12">
      <c r="A912" s="392" t="s">
        <v>141</v>
      </c>
      <c r="B912" s="160" t="s">
        <v>52</v>
      </c>
      <c r="C912" s="159" t="s">
        <v>64</v>
      </c>
      <c r="D912" s="159" t="s">
        <v>51</v>
      </c>
      <c r="E912" s="161">
        <v>0.21390000000000001</v>
      </c>
      <c r="F912" s="162">
        <v>23.48</v>
      </c>
      <c r="G912" s="393">
        <v>5.0199999999999996</v>
      </c>
    </row>
    <row r="913" spans="1:7" s="296" customFormat="1" ht="12">
      <c r="A913" s="394"/>
      <c r="B913" s="395"/>
      <c r="C913" s="395"/>
      <c r="D913" s="395"/>
      <c r="E913" s="562" t="s">
        <v>140</v>
      </c>
      <c r="F913" s="562"/>
      <c r="G913" s="396">
        <v>29.05</v>
      </c>
    </row>
    <row r="914" spans="1:7" s="296" customFormat="1" ht="12">
      <c r="A914" s="394"/>
      <c r="B914" s="395"/>
      <c r="C914" s="395"/>
      <c r="D914" s="395"/>
      <c r="E914" s="563" t="s">
        <v>344</v>
      </c>
      <c r="F914" s="563"/>
      <c r="G914" s="397">
        <v>134.38</v>
      </c>
    </row>
    <row r="915" spans="1:7" s="296" customFormat="1" ht="12">
      <c r="A915" s="394"/>
      <c r="B915" s="395"/>
      <c r="C915" s="395"/>
      <c r="D915" s="395"/>
      <c r="E915" s="564"/>
      <c r="F915" s="564"/>
      <c r="G915" s="565"/>
    </row>
    <row r="916" spans="1:7" s="296" customFormat="1" ht="12">
      <c r="A916" s="566" t="s">
        <v>1117</v>
      </c>
      <c r="B916" s="567"/>
      <c r="C916" s="567"/>
      <c r="D916" s="567"/>
      <c r="E916" s="567"/>
      <c r="F916" s="567"/>
      <c r="G916" s="568"/>
    </row>
    <row r="917" spans="1:7" s="296" customFormat="1" ht="12">
      <c r="A917" s="560" t="s">
        <v>54</v>
      </c>
      <c r="B917" s="561"/>
      <c r="C917" s="158" t="s">
        <v>135</v>
      </c>
      <c r="D917" s="158" t="s">
        <v>100</v>
      </c>
      <c r="E917" s="158" t="s">
        <v>136</v>
      </c>
      <c r="F917" s="158" t="s">
        <v>137</v>
      </c>
      <c r="G917" s="391" t="s">
        <v>31</v>
      </c>
    </row>
    <row r="918" spans="1:7" s="296" customFormat="1" ht="12">
      <c r="A918" s="392" t="s">
        <v>1089</v>
      </c>
      <c r="B918" s="160" t="s">
        <v>1090</v>
      </c>
      <c r="C918" s="159" t="s">
        <v>64</v>
      </c>
      <c r="D918" s="159" t="s">
        <v>56</v>
      </c>
      <c r="E918" s="161">
        <v>9.1300000000000008</v>
      </c>
      <c r="F918" s="162">
        <v>2.46</v>
      </c>
      <c r="G918" s="393">
        <v>22.45</v>
      </c>
    </row>
    <row r="919" spans="1:7" s="296" customFormat="1" ht="24">
      <c r="A919" s="392" t="s">
        <v>1091</v>
      </c>
      <c r="B919" s="160" t="s">
        <v>1092</v>
      </c>
      <c r="C919" s="159" t="s">
        <v>64</v>
      </c>
      <c r="D919" s="159" t="s">
        <v>180</v>
      </c>
      <c r="E919" s="161">
        <v>1.0728</v>
      </c>
      <c r="F919" s="162">
        <v>74.900000000000006</v>
      </c>
      <c r="G919" s="393">
        <v>80.349999999999994</v>
      </c>
    </row>
    <row r="920" spans="1:7" s="296" customFormat="1" ht="12">
      <c r="A920" s="392" t="s">
        <v>1093</v>
      </c>
      <c r="B920" s="160" t="s">
        <v>1094</v>
      </c>
      <c r="C920" s="159" t="s">
        <v>64</v>
      </c>
      <c r="D920" s="159" t="s">
        <v>56</v>
      </c>
      <c r="E920" s="161">
        <v>0.106</v>
      </c>
      <c r="F920" s="162">
        <v>4.6900000000000004</v>
      </c>
      <c r="G920" s="393">
        <v>0.49</v>
      </c>
    </row>
    <row r="921" spans="1:7" s="296" customFormat="1" ht="12">
      <c r="A921" s="394"/>
      <c r="B921" s="395"/>
      <c r="C921" s="395"/>
      <c r="D921" s="395"/>
      <c r="E921" s="562" t="s">
        <v>148</v>
      </c>
      <c r="F921" s="562"/>
      <c r="G921" s="396">
        <v>103.29</v>
      </c>
    </row>
    <row r="922" spans="1:7" s="296" customFormat="1" ht="12">
      <c r="A922" s="560" t="s">
        <v>134</v>
      </c>
      <c r="B922" s="561"/>
      <c r="C922" s="158" t="s">
        <v>135</v>
      </c>
      <c r="D922" s="158" t="s">
        <v>100</v>
      </c>
      <c r="E922" s="158" t="s">
        <v>136</v>
      </c>
      <c r="F922" s="158" t="s">
        <v>137</v>
      </c>
      <c r="G922" s="391" t="s">
        <v>31</v>
      </c>
    </row>
    <row r="923" spans="1:7" s="296" customFormat="1" ht="12">
      <c r="A923" s="392" t="s">
        <v>889</v>
      </c>
      <c r="B923" s="160" t="s">
        <v>890</v>
      </c>
      <c r="C923" s="159" t="s">
        <v>64</v>
      </c>
      <c r="D923" s="159" t="s">
        <v>51</v>
      </c>
      <c r="E923" s="161">
        <v>0.53480000000000005</v>
      </c>
      <c r="F923" s="162">
        <v>28.01</v>
      </c>
      <c r="G923" s="393">
        <v>14.97</v>
      </c>
    </row>
    <row r="924" spans="1:7" s="296" customFormat="1" ht="12">
      <c r="A924" s="392" t="s">
        <v>141</v>
      </c>
      <c r="B924" s="160" t="s">
        <v>52</v>
      </c>
      <c r="C924" s="159" t="s">
        <v>64</v>
      </c>
      <c r="D924" s="159" t="s">
        <v>51</v>
      </c>
      <c r="E924" s="161">
        <v>0.1694</v>
      </c>
      <c r="F924" s="162">
        <v>23.48</v>
      </c>
      <c r="G924" s="393">
        <v>3.97</v>
      </c>
    </row>
    <row r="925" spans="1:7" s="296" customFormat="1" ht="12">
      <c r="A925" s="394"/>
      <c r="B925" s="395"/>
      <c r="C925" s="395"/>
      <c r="D925" s="395"/>
      <c r="E925" s="562" t="s">
        <v>140</v>
      </c>
      <c r="F925" s="562"/>
      <c r="G925" s="396">
        <v>18.940000000000001</v>
      </c>
    </row>
    <row r="926" spans="1:7" s="296" customFormat="1" ht="12">
      <c r="A926" s="394"/>
      <c r="B926" s="395"/>
      <c r="C926" s="395"/>
      <c r="D926" s="395"/>
      <c r="E926" s="563" t="s">
        <v>344</v>
      </c>
      <c r="F926" s="563"/>
      <c r="G926" s="397">
        <v>122.23</v>
      </c>
    </row>
    <row r="927" spans="1:7" s="296" customFormat="1" ht="12">
      <c r="A927" s="394"/>
      <c r="B927" s="395"/>
      <c r="C927" s="395"/>
      <c r="D927" s="395"/>
      <c r="E927" s="564"/>
      <c r="F927" s="564"/>
      <c r="G927" s="565"/>
    </row>
    <row r="928" spans="1:7" s="296" customFormat="1" ht="12">
      <c r="A928" s="566" t="s">
        <v>1118</v>
      </c>
      <c r="B928" s="567"/>
      <c r="C928" s="567"/>
      <c r="D928" s="567"/>
      <c r="E928" s="567"/>
      <c r="F928" s="567"/>
      <c r="G928" s="568"/>
    </row>
    <row r="929" spans="1:7" s="296" customFormat="1" ht="12">
      <c r="A929" s="560" t="s">
        <v>54</v>
      </c>
      <c r="B929" s="561"/>
      <c r="C929" s="158" t="s">
        <v>135</v>
      </c>
      <c r="D929" s="158" t="s">
        <v>100</v>
      </c>
      <c r="E929" s="158" t="s">
        <v>136</v>
      </c>
      <c r="F929" s="158" t="s">
        <v>137</v>
      </c>
      <c r="G929" s="391" t="s">
        <v>31</v>
      </c>
    </row>
    <row r="930" spans="1:7" s="296" customFormat="1" ht="12">
      <c r="A930" s="392" t="s">
        <v>149</v>
      </c>
      <c r="B930" s="160" t="s">
        <v>129</v>
      </c>
      <c r="C930" s="159" t="s">
        <v>64</v>
      </c>
      <c r="D930" s="159" t="s">
        <v>48</v>
      </c>
      <c r="E930" s="161">
        <v>4.0099999999999997E-2</v>
      </c>
      <c r="F930" s="162">
        <v>1.48</v>
      </c>
      <c r="G930" s="393">
        <v>0.05</v>
      </c>
    </row>
    <row r="931" spans="1:7" s="296" customFormat="1" ht="12">
      <c r="A931" s="392" t="s">
        <v>415</v>
      </c>
      <c r="B931" s="160" t="s">
        <v>416</v>
      </c>
      <c r="C931" s="159" t="s">
        <v>64</v>
      </c>
      <c r="D931" s="159" t="s">
        <v>56</v>
      </c>
      <c r="E931" s="161">
        <v>0.7288</v>
      </c>
      <c r="F931" s="162">
        <v>4.4000000000000004</v>
      </c>
      <c r="G931" s="393">
        <v>3.2</v>
      </c>
    </row>
    <row r="932" spans="1:7" s="296" customFormat="1" ht="12">
      <c r="A932" s="394"/>
      <c r="B932" s="395"/>
      <c r="C932" s="395"/>
      <c r="D932" s="395"/>
      <c r="E932" s="562" t="s">
        <v>148</v>
      </c>
      <c r="F932" s="562"/>
      <c r="G932" s="396">
        <v>3.25</v>
      </c>
    </row>
    <row r="933" spans="1:7" s="296" customFormat="1" ht="12">
      <c r="A933" s="560" t="s">
        <v>134</v>
      </c>
      <c r="B933" s="561"/>
      <c r="C933" s="158" t="s">
        <v>135</v>
      </c>
      <c r="D933" s="158" t="s">
        <v>100</v>
      </c>
      <c r="E933" s="158" t="s">
        <v>136</v>
      </c>
      <c r="F933" s="158" t="s">
        <v>137</v>
      </c>
      <c r="G933" s="391" t="s">
        <v>31</v>
      </c>
    </row>
    <row r="934" spans="1:7" s="296" customFormat="1" ht="12">
      <c r="A934" s="392" t="s">
        <v>150</v>
      </c>
      <c r="B934" s="160" t="s">
        <v>128</v>
      </c>
      <c r="C934" s="159" t="s">
        <v>64</v>
      </c>
      <c r="D934" s="159" t="s">
        <v>51</v>
      </c>
      <c r="E934" s="161">
        <v>0.50539999999999996</v>
      </c>
      <c r="F934" s="162">
        <v>29.87</v>
      </c>
      <c r="G934" s="393">
        <v>15.09</v>
      </c>
    </row>
    <row r="935" spans="1:7" s="296" customFormat="1" ht="12">
      <c r="A935" s="392" t="s">
        <v>141</v>
      </c>
      <c r="B935" s="160" t="s">
        <v>52</v>
      </c>
      <c r="C935" s="159" t="s">
        <v>64</v>
      </c>
      <c r="D935" s="159" t="s">
        <v>51</v>
      </c>
      <c r="E935" s="161">
        <v>0.16850000000000001</v>
      </c>
      <c r="F935" s="162">
        <v>23.48</v>
      </c>
      <c r="G935" s="393">
        <v>3.95</v>
      </c>
    </row>
    <row r="936" spans="1:7" s="296" customFormat="1" ht="12">
      <c r="A936" s="394"/>
      <c r="B936" s="395"/>
      <c r="C936" s="395"/>
      <c r="D936" s="395"/>
      <c r="E936" s="562" t="s">
        <v>140</v>
      </c>
      <c r="F936" s="562"/>
      <c r="G936" s="396">
        <v>19.04</v>
      </c>
    </row>
    <row r="937" spans="1:7" s="296" customFormat="1" ht="12">
      <c r="A937" s="394"/>
      <c r="B937" s="395"/>
      <c r="C937" s="395"/>
      <c r="D937" s="395"/>
      <c r="E937" s="563" t="s">
        <v>344</v>
      </c>
      <c r="F937" s="563"/>
      <c r="G937" s="397">
        <v>22.29</v>
      </c>
    </row>
    <row r="938" spans="1:7" s="296" customFormat="1" ht="12">
      <c r="A938" s="394"/>
      <c r="B938" s="395"/>
      <c r="C938" s="395"/>
      <c r="D938" s="395"/>
      <c r="E938" s="564"/>
      <c r="F938" s="564"/>
      <c r="G938" s="565"/>
    </row>
    <row r="939" spans="1:7" s="296" customFormat="1" ht="12">
      <c r="A939" s="566" t="s">
        <v>1119</v>
      </c>
      <c r="B939" s="567"/>
      <c r="C939" s="567"/>
      <c r="D939" s="567"/>
      <c r="E939" s="567"/>
      <c r="F939" s="567"/>
      <c r="G939" s="568"/>
    </row>
    <row r="940" spans="1:7" s="296" customFormat="1" ht="12">
      <c r="A940" s="560" t="s">
        <v>54</v>
      </c>
      <c r="B940" s="561"/>
      <c r="C940" s="158" t="s">
        <v>135</v>
      </c>
      <c r="D940" s="158" t="s">
        <v>100</v>
      </c>
      <c r="E940" s="158" t="s">
        <v>136</v>
      </c>
      <c r="F940" s="158" t="s">
        <v>137</v>
      </c>
      <c r="G940" s="391" t="s">
        <v>31</v>
      </c>
    </row>
    <row r="941" spans="1:7" s="296" customFormat="1" ht="12">
      <c r="A941" s="392" t="s">
        <v>411</v>
      </c>
      <c r="B941" s="160" t="s">
        <v>412</v>
      </c>
      <c r="C941" s="159" t="s">
        <v>64</v>
      </c>
      <c r="D941" s="159" t="s">
        <v>121</v>
      </c>
      <c r="E941" s="161">
        <v>0.1666</v>
      </c>
      <c r="F941" s="162">
        <v>8.2799999999999994</v>
      </c>
      <c r="G941" s="393">
        <v>1.37</v>
      </c>
    </row>
    <row r="942" spans="1:7" s="296" customFormat="1" ht="12">
      <c r="A942" s="394"/>
      <c r="B942" s="395"/>
      <c r="C942" s="395"/>
      <c r="D942" s="395"/>
      <c r="E942" s="562" t="s">
        <v>148</v>
      </c>
      <c r="F942" s="562"/>
      <c r="G942" s="396">
        <v>1.37</v>
      </c>
    </row>
    <row r="943" spans="1:7" s="296" customFormat="1" ht="12">
      <c r="A943" s="560" t="s">
        <v>134</v>
      </c>
      <c r="B943" s="561"/>
      <c r="C943" s="158" t="s">
        <v>135</v>
      </c>
      <c r="D943" s="158" t="s">
        <v>100</v>
      </c>
      <c r="E943" s="158" t="s">
        <v>136</v>
      </c>
      <c r="F943" s="158" t="s">
        <v>137</v>
      </c>
      <c r="G943" s="391" t="s">
        <v>31</v>
      </c>
    </row>
    <row r="944" spans="1:7" s="296" customFormat="1" ht="12">
      <c r="A944" s="392" t="s">
        <v>150</v>
      </c>
      <c r="B944" s="160" t="s">
        <v>128</v>
      </c>
      <c r="C944" s="159" t="s">
        <v>64</v>
      </c>
      <c r="D944" s="159" t="s">
        <v>51</v>
      </c>
      <c r="E944" s="161">
        <v>9.2700000000000005E-2</v>
      </c>
      <c r="F944" s="162">
        <v>29.87</v>
      </c>
      <c r="G944" s="393">
        <v>2.76</v>
      </c>
    </row>
    <row r="945" spans="1:7" s="296" customFormat="1" ht="12">
      <c r="A945" s="392" t="s">
        <v>141</v>
      </c>
      <c r="B945" s="160" t="s">
        <v>52</v>
      </c>
      <c r="C945" s="159" t="s">
        <v>64</v>
      </c>
      <c r="D945" s="159" t="s">
        <v>51</v>
      </c>
      <c r="E945" s="161">
        <v>3.09E-2</v>
      </c>
      <c r="F945" s="162">
        <v>23.48</v>
      </c>
      <c r="G945" s="393">
        <v>0.72</v>
      </c>
    </row>
    <row r="946" spans="1:7" s="296" customFormat="1" ht="12">
      <c r="A946" s="394"/>
      <c r="B946" s="395"/>
      <c r="C946" s="395"/>
      <c r="D946" s="395"/>
      <c r="E946" s="562" t="s">
        <v>140</v>
      </c>
      <c r="F946" s="562"/>
      <c r="G946" s="396">
        <v>3.48</v>
      </c>
    </row>
    <row r="947" spans="1:7" s="296" customFormat="1" ht="12">
      <c r="A947" s="394"/>
      <c r="B947" s="395"/>
      <c r="C947" s="395"/>
      <c r="D947" s="395"/>
      <c r="E947" s="563" t="s">
        <v>344</v>
      </c>
      <c r="F947" s="563"/>
      <c r="G947" s="397">
        <v>4.8499999999999996</v>
      </c>
    </row>
    <row r="948" spans="1:7" s="296" customFormat="1" ht="12">
      <c r="A948" s="394"/>
      <c r="B948" s="395"/>
      <c r="C948" s="395"/>
      <c r="D948" s="395"/>
      <c r="E948" s="564"/>
      <c r="F948" s="564"/>
      <c r="G948" s="565"/>
    </row>
    <row r="949" spans="1:7" s="296" customFormat="1" ht="12">
      <c r="A949" s="566" t="s">
        <v>1120</v>
      </c>
      <c r="B949" s="567"/>
      <c r="C949" s="567"/>
      <c r="D949" s="567"/>
      <c r="E949" s="567"/>
      <c r="F949" s="567"/>
      <c r="G949" s="568"/>
    </row>
    <row r="950" spans="1:7" s="296" customFormat="1" ht="12">
      <c r="A950" s="560" t="s">
        <v>54</v>
      </c>
      <c r="B950" s="561"/>
      <c r="C950" s="158" t="s">
        <v>135</v>
      </c>
      <c r="D950" s="158" t="s">
        <v>100</v>
      </c>
      <c r="E950" s="158" t="s">
        <v>136</v>
      </c>
      <c r="F950" s="158" t="s">
        <v>137</v>
      </c>
      <c r="G950" s="391" t="s">
        <v>31</v>
      </c>
    </row>
    <row r="951" spans="1:7" s="296" customFormat="1" ht="12">
      <c r="A951" s="392" t="s">
        <v>413</v>
      </c>
      <c r="B951" s="160" t="s">
        <v>414</v>
      </c>
      <c r="C951" s="159" t="s">
        <v>64</v>
      </c>
      <c r="D951" s="159" t="s">
        <v>121</v>
      </c>
      <c r="E951" s="161">
        <v>0.22850000000000001</v>
      </c>
      <c r="F951" s="162">
        <v>33.54</v>
      </c>
      <c r="G951" s="393">
        <v>7.66</v>
      </c>
    </row>
    <row r="952" spans="1:7" s="296" customFormat="1" ht="12">
      <c r="A952" s="394"/>
      <c r="B952" s="395"/>
      <c r="C952" s="395"/>
      <c r="D952" s="395"/>
      <c r="E952" s="562" t="s">
        <v>148</v>
      </c>
      <c r="F952" s="562"/>
      <c r="G952" s="396">
        <v>7.66</v>
      </c>
    </row>
    <row r="953" spans="1:7" s="296" customFormat="1" ht="12">
      <c r="A953" s="560" t="s">
        <v>134</v>
      </c>
      <c r="B953" s="561"/>
      <c r="C953" s="158" t="s">
        <v>135</v>
      </c>
      <c r="D953" s="158" t="s">
        <v>100</v>
      </c>
      <c r="E953" s="158" t="s">
        <v>136</v>
      </c>
      <c r="F953" s="158" t="s">
        <v>137</v>
      </c>
      <c r="G953" s="391" t="s">
        <v>31</v>
      </c>
    </row>
    <row r="954" spans="1:7" s="296" customFormat="1" ht="12">
      <c r="A954" s="392" t="s">
        <v>150</v>
      </c>
      <c r="B954" s="160" t="s">
        <v>128</v>
      </c>
      <c r="C954" s="159" t="s">
        <v>64</v>
      </c>
      <c r="D954" s="159" t="s">
        <v>51</v>
      </c>
      <c r="E954" s="161">
        <v>0.22700000000000001</v>
      </c>
      <c r="F954" s="162">
        <v>29.87</v>
      </c>
      <c r="G954" s="393">
        <v>6.78</v>
      </c>
    </row>
    <row r="955" spans="1:7" s="296" customFormat="1" ht="12">
      <c r="A955" s="392" t="s">
        <v>141</v>
      </c>
      <c r="B955" s="160" t="s">
        <v>52</v>
      </c>
      <c r="C955" s="159" t="s">
        <v>64</v>
      </c>
      <c r="D955" s="159" t="s">
        <v>51</v>
      </c>
      <c r="E955" s="161">
        <v>7.5700000000000003E-2</v>
      </c>
      <c r="F955" s="162">
        <v>23.48</v>
      </c>
      <c r="G955" s="393">
        <v>1.77</v>
      </c>
    </row>
    <row r="956" spans="1:7" s="296" customFormat="1" ht="12">
      <c r="A956" s="394"/>
      <c r="B956" s="395"/>
      <c r="C956" s="395"/>
      <c r="D956" s="395"/>
      <c r="E956" s="562" t="s">
        <v>140</v>
      </c>
      <c r="F956" s="562"/>
      <c r="G956" s="396">
        <v>8.5500000000000007</v>
      </c>
    </row>
    <row r="957" spans="1:7" s="296" customFormat="1" ht="12">
      <c r="A957" s="394"/>
      <c r="B957" s="395"/>
      <c r="C957" s="395"/>
      <c r="D957" s="395"/>
      <c r="E957" s="563" t="s">
        <v>344</v>
      </c>
      <c r="F957" s="563"/>
      <c r="G957" s="397">
        <v>16.21</v>
      </c>
    </row>
    <row r="958" spans="1:7" s="296" customFormat="1" ht="12">
      <c r="A958" s="394"/>
      <c r="B958" s="395"/>
      <c r="C958" s="395"/>
      <c r="D958" s="395"/>
      <c r="E958" s="564"/>
      <c r="F958" s="564"/>
      <c r="G958" s="565"/>
    </row>
    <row r="959" spans="1:7" s="296" customFormat="1" ht="12">
      <c r="A959" s="566" t="s">
        <v>1121</v>
      </c>
      <c r="B959" s="567"/>
      <c r="C959" s="567"/>
      <c r="D959" s="567"/>
      <c r="E959" s="567"/>
      <c r="F959" s="567"/>
      <c r="G959" s="568"/>
    </row>
    <row r="960" spans="1:7" s="296" customFormat="1" ht="12">
      <c r="A960" s="560" t="s">
        <v>54</v>
      </c>
      <c r="B960" s="561"/>
      <c r="C960" s="158" t="s">
        <v>135</v>
      </c>
      <c r="D960" s="158" t="s">
        <v>100</v>
      </c>
      <c r="E960" s="158" t="s">
        <v>136</v>
      </c>
      <c r="F960" s="158" t="s">
        <v>137</v>
      </c>
      <c r="G960" s="391" t="s">
        <v>31</v>
      </c>
    </row>
    <row r="961" spans="1:7" s="296" customFormat="1" ht="12">
      <c r="A961" s="392" t="s">
        <v>149</v>
      </c>
      <c r="B961" s="160" t="s">
        <v>129</v>
      </c>
      <c r="C961" s="159" t="s">
        <v>64</v>
      </c>
      <c r="D961" s="159" t="s">
        <v>48</v>
      </c>
      <c r="E961" s="161">
        <v>4.0099999999999997E-2</v>
      </c>
      <c r="F961" s="162">
        <v>1.48</v>
      </c>
      <c r="G961" s="393">
        <v>0.05</v>
      </c>
    </row>
    <row r="962" spans="1:7" s="296" customFormat="1" ht="12">
      <c r="A962" s="392" t="s">
        <v>415</v>
      </c>
      <c r="B962" s="160" t="s">
        <v>416</v>
      </c>
      <c r="C962" s="159" t="s">
        <v>64</v>
      </c>
      <c r="D962" s="159" t="s">
        <v>56</v>
      </c>
      <c r="E962" s="161">
        <v>0.7288</v>
      </c>
      <c r="F962" s="162">
        <v>4.4000000000000004</v>
      </c>
      <c r="G962" s="393">
        <v>3.2</v>
      </c>
    </row>
    <row r="963" spans="1:7" s="296" customFormat="1" ht="12">
      <c r="A963" s="394"/>
      <c r="B963" s="395"/>
      <c r="C963" s="395"/>
      <c r="D963" s="395"/>
      <c r="E963" s="562" t="s">
        <v>148</v>
      </c>
      <c r="F963" s="562"/>
      <c r="G963" s="396">
        <v>3.25</v>
      </c>
    </row>
    <row r="964" spans="1:7" s="296" customFormat="1" ht="12">
      <c r="A964" s="560" t="s">
        <v>134</v>
      </c>
      <c r="B964" s="561"/>
      <c r="C964" s="158" t="s">
        <v>135</v>
      </c>
      <c r="D964" s="158" t="s">
        <v>100</v>
      </c>
      <c r="E964" s="158" t="s">
        <v>136</v>
      </c>
      <c r="F964" s="158" t="s">
        <v>137</v>
      </c>
      <c r="G964" s="391" t="s">
        <v>31</v>
      </c>
    </row>
    <row r="965" spans="1:7" s="296" customFormat="1" ht="12">
      <c r="A965" s="392" t="s">
        <v>150</v>
      </c>
      <c r="B965" s="160" t="s">
        <v>128</v>
      </c>
      <c r="C965" s="159" t="s">
        <v>64</v>
      </c>
      <c r="D965" s="159" t="s">
        <v>51</v>
      </c>
      <c r="E965" s="161">
        <v>0.24590000000000001</v>
      </c>
      <c r="F965" s="162">
        <v>29.87</v>
      </c>
      <c r="G965" s="393">
        <v>7.34</v>
      </c>
    </row>
    <row r="966" spans="1:7" s="296" customFormat="1" ht="12">
      <c r="A966" s="392" t="s">
        <v>141</v>
      </c>
      <c r="B966" s="160" t="s">
        <v>52</v>
      </c>
      <c r="C966" s="159" t="s">
        <v>64</v>
      </c>
      <c r="D966" s="159" t="s">
        <v>51</v>
      </c>
      <c r="E966" s="161">
        <v>8.2000000000000003E-2</v>
      </c>
      <c r="F966" s="162">
        <v>23.48</v>
      </c>
      <c r="G966" s="393">
        <v>1.92</v>
      </c>
    </row>
    <row r="967" spans="1:7" s="296" customFormat="1" ht="12">
      <c r="A967" s="394"/>
      <c r="B967" s="395"/>
      <c r="C967" s="395"/>
      <c r="D967" s="395"/>
      <c r="E967" s="562" t="s">
        <v>140</v>
      </c>
      <c r="F967" s="562"/>
      <c r="G967" s="396">
        <v>9.26</v>
      </c>
    </row>
    <row r="968" spans="1:7" s="296" customFormat="1" ht="12">
      <c r="A968" s="394"/>
      <c r="B968" s="395"/>
      <c r="C968" s="395"/>
      <c r="D968" s="395"/>
      <c r="E968" s="563" t="s">
        <v>344</v>
      </c>
      <c r="F968" s="563"/>
      <c r="G968" s="397">
        <v>12.51</v>
      </c>
    </row>
    <row r="969" spans="1:7" s="296" customFormat="1" ht="12">
      <c r="A969" s="394"/>
      <c r="B969" s="395"/>
      <c r="C969" s="395"/>
      <c r="D969" s="395"/>
      <c r="E969" s="564"/>
      <c r="F969" s="564"/>
      <c r="G969" s="565"/>
    </row>
    <row r="970" spans="1:7" s="296" customFormat="1" ht="12">
      <c r="A970" s="566" t="s">
        <v>1122</v>
      </c>
      <c r="B970" s="567"/>
      <c r="C970" s="567"/>
      <c r="D970" s="567"/>
      <c r="E970" s="567"/>
      <c r="F970" s="567"/>
      <c r="G970" s="568"/>
    </row>
    <row r="971" spans="1:7" s="296" customFormat="1" ht="12">
      <c r="A971" s="560" t="s">
        <v>54</v>
      </c>
      <c r="B971" s="561"/>
      <c r="C971" s="158" t="s">
        <v>135</v>
      </c>
      <c r="D971" s="158" t="s">
        <v>100</v>
      </c>
      <c r="E971" s="158" t="s">
        <v>136</v>
      </c>
      <c r="F971" s="158" t="s">
        <v>137</v>
      </c>
      <c r="G971" s="391" t="s">
        <v>31</v>
      </c>
    </row>
    <row r="972" spans="1:7" s="296" customFormat="1" ht="12">
      <c r="A972" s="392" t="s">
        <v>411</v>
      </c>
      <c r="B972" s="160" t="s">
        <v>412</v>
      </c>
      <c r="C972" s="159" t="s">
        <v>64</v>
      </c>
      <c r="D972" s="159" t="s">
        <v>121</v>
      </c>
      <c r="E972" s="161">
        <v>0.1666</v>
      </c>
      <c r="F972" s="162">
        <v>8.2799999999999994</v>
      </c>
      <c r="G972" s="393">
        <v>1.37</v>
      </c>
    </row>
    <row r="973" spans="1:7" s="296" customFormat="1" ht="12">
      <c r="A973" s="394"/>
      <c r="B973" s="395"/>
      <c r="C973" s="395"/>
      <c r="D973" s="395"/>
      <c r="E973" s="562" t="s">
        <v>148</v>
      </c>
      <c r="F973" s="562"/>
      <c r="G973" s="396">
        <v>1.37</v>
      </c>
    </row>
    <row r="974" spans="1:7" s="296" customFormat="1" ht="12">
      <c r="A974" s="560" t="s">
        <v>134</v>
      </c>
      <c r="B974" s="561"/>
      <c r="C974" s="158" t="s">
        <v>135</v>
      </c>
      <c r="D974" s="158" t="s">
        <v>100</v>
      </c>
      <c r="E974" s="158" t="s">
        <v>136</v>
      </c>
      <c r="F974" s="158" t="s">
        <v>137</v>
      </c>
      <c r="G974" s="391" t="s">
        <v>31</v>
      </c>
    </row>
    <row r="975" spans="1:7" s="296" customFormat="1" ht="12">
      <c r="A975" s="392" t="s">
        <v>150</v>
      </c>
      <c r="B975" s="160" t="s">
        <v>128</v>
      </c>
      <c r="C975" s="159" t="s">
        <v>64</v>
      </c>
      <c r="D975" s="159" t="s">
        <v>51</v>
      </c>
      <c r="E975" s="161">
        <v>6.6600000000000006E-2</v>
      </c>
      <c r="F975" s="162">
        <v>29.87</v>
      </c>
      <c r="G975" s="393">
        <v>1.98</v>
      </c>
    </row>
    <row r="976" spans="1:7" s="296" customFormat="1" ht="12">
      <c r="A976" s="392" t="s">
        <v>141</v>
      </c>
      <c r="B976" s="160" t="s">
        <v>52</v>
      </c>
      <c r="C976" s="159" t="s">
        <v>64</v>
      </c>
      <c r="D976" s="159" t="s">
        <v>51</v>
      </c>
      <c r="E976" s="161">
        <v>2.2200000000000001E-2</v>
      </c>
      <c r="F976" s="162">
        <v>23.48</v>
      </c>
      <c r="G976" s="393">
        <v>0.52</v>
      </c>
    </row>
    <row r="977" spans="1:7" s="296" customFormat="1" ht="12">
      <c r="A977" s="394"/>
      <c r="B977" s="395"/>
      <c r="C977" s="395"/>
      <c r="D977" s="395"/>
      <c r="E977" s="562" t="s">
        <v>140</v>
      </c>
      <c r="F977" s="562"/>
      <c r="G977" s="396">
        <v>2.5</v>
      </c>
    </row>
    <row r="978" spans="1:7" s="296" customFormat="1" ht="12">
      <c r="A978" s="394"/>
      <c r="B978" s="395"/>
      <c r="C978" s="395"/>
      <c r="D978" s="395"/>
      <c r="E978" s="563" t="s">
        <v>344</v>
      </c>
      <c r="F978" s="563"/>
      <c r="G978" s="397">
        <v>3.87</v>
      </c>
    </row>
    <row r="979" spans="1:7" s="296" customFormat="1" ht="12">
      <c r="A979" s="394"/>
      <c r="B979" s="395"/>
      <c r="C979" s="395"/>
      <c r="D979" s="395"/>
      <c r="E979" s="564"/>
      <c r="F979" s="564"/>
      <c r="G979" s="565"/>
    </row>
    <row r="980" spans="1:7" s="296" customFormat="1" ht="12">
      <c r="A980" s="566" t="s">
        <v>1123</v>
      </c>
      <c r="B980" s="567"/>
      <c r="C980" s="567"/>
      <c r="D980" s="567"/>
      <c r="E980" s="567"/>
      <c r="F980" s="567"/>
      <c r="G980" s="568"/>
    </row>
    <row r="981" spans="1:7" s="296" customFormat="1" ht="12">
      <c r="A981" s="560" t="s">
        <v>54</v>
      </c>
      <c r="B981" s="561"/>
      <c r="C981" s="158" t="s">
        <v>135</v>
      </c>
      <c r="D981" s="158" t="s">
        <v>100</v>
      </c>
      <c r="E981" s="158" t="s">
        <v>136</v>
      </c>
      <c r="F981" s="158" t="s">
        <v>137</v>
      </c>
      <c r="G981" s="391" t="s">
        <v>31</v>
      </c>
    </row>
    <row r="982" spans="1:7" s="296" customFormat="1" ht="12">
      <c r="A982" s="392" t="s">
        <v>413</v>
      </c>
      <c r="B982" s="160" t="s">
        <v>414</v>
      </c>
      <c r="C982" s="159" t="s">
        <v>64</v>
      </c>
      <c r="D982" s="159" t="s">
        <v>121</v>
      </c>
      <c r="E982" s="161">
        <v>0.22850000000000001</v>
      </c>
      <c r="F982" s="162">
        <v>33.54</v>
      </c>
      <c r="G982" s="393">
        <v>7.66</v>
      </c>
    </row>
    <row r="983" spans="1:7" s="296" customFormat="1" ht="12">
      <c r="A983" s="394"/>
      <c r="B983" s="395"/>
      <c r="C983" s="395"/>
      <c r="D983" s="395"/>
      <c r="E983" s="562" t="s">
        <v>148</v>
      </c>
      <c r="F983" s="562"/>
      <c r="G983" s="396">
        <v>7.66</v>
      </c>
    </row>
    <row r="984" spans="1:7" s="296" customFormat="1" ht="12">
      <c r="A984" s="560" t="s">
        <v>134</v>
      </c>
      <c r="B984" s="561"/>
      <c r="C984" s="158" t="s">
        <v>135</v>
      </c>
      <c r="D984" s="158" t="s">
        <v>100</v>
      </c>
      <c r="E984" s="158" t="s">
        <v>136</v>
      </c>
      <c r="F984" s="158" t="s">
        <v>137</v>
      </c>
      <c r="G984" s="391" t="s">
        <v>31</v>
      </c>
    </row>
    <row r="985" spans="1:7" s="296" customFormat="1" ht="12">
      <c r="A985" s="392" t="s">
        <v>150</v>
      </c>
      <c r="B985" s="160" t="s">
        <v>128</v>
      </c>
      <c r="C985" s="159" t="s">
        <v>64</v>
      </c>
      <c r="D985" s="159" t="s">
        <v>51</v>
      </c>
      <c r="E985" s="161">
        <v>0.16309999999999999</v>
      </c>
      <c r="F985" s="162">
        <v>29.87</v>
      </c>
      <c r="G985" s="393">
        <v>4.87</v>
      </c>
    </row>
    <row r="986" spans="1:7" s="296" customFormat="1" ht="12">
      <c r="A986" s="392" t="s">
        <v>141</v>
      </c>
      <c r="B986" s="160" t="s">
        <v>52</v>
      </c>
      <c r="C986" s="159" t="s">
        <v>64</v>
      </c>
      <c r="D986" s="159" t="s">
        <v>51</v>
      </c>
      <c r="E986" s="161">
        <v>5.4399999999999997E-2</v>
      </c>
      <c r="F986" s="162">
        <v>23.48</v>
      </c>
      <c r="G986" s="393">
        <v>1.27</v>
      </c>
    </row>
    <row r="987" spans="1:7" s="296" customFormat="1" ht="12">
      <c r="A987" s="394"/>
      <c r="B987" s="395"/>
      <c r="C987" s="395"/>
      <c r="D987" s="395"/>
      <c r="E987" s="562" t="s">
        <v>140</v>
      </c>
      <c r="F987" s="562"/>
      <c r="G987" s="396">
        <v>6.14</v>
      </c>
    </row>
    <row r="988" spans="1:7" s="296" customFormat="1" ht="12">
      <c r="A988" s="394"/>
      <c r="B988" s="395"/>
      <c r="C988" s="395"/>
      <c r="D988" s="395"/>
      <c r="E988" s="563" t="s">
        <v>344</v>
      </c>
      <c r="F988" s="563"/>
      <c r="G988" s="397">
        <v>13.8</v>
      </c>
    </row>
    <row r="989" spans="1:7" s="296" customFormat="1" ht="12">
      <c r="A989" s="394"/>
      <c r="B989" s="395"/>
      <c r="C989" s="395"/>
      <c r="D989" s="395"/>
      <c r="E989" s="564"/>
      <c r="F989" s="564"/>
      <c r="G989" s="565"/>
    </row>
    <row r="990" spans="1:7" s="296" customFormat="1" ht="12">
      <c r="A990" s="566" t="s">
        <v>1124</v>
      </c>
      <c r="B990" s="567"/>
      <c r="C990" s="567"/>
      <c r="D990" s="567"/>
      <c r="E990" s="567"/>
      <c r="F990" s="567"/>
      <c r="G990" s="568"/>
    </row>
    <row r="991" spans="1:7" s="296" customFormat="1" ht="12">
      <c r="A991" s="560" t="s">
        <v>54</v>
      </c>
      <c r="B991" s="561"/>
      <c r="C991" s="158" t="s">
        <v>135</v>
      </c>
      <c r="D991" s="158" t="s">
        <v>100</v>
      </c>
      <c r="E991" s="158" t="s">
        <v>136</v>
      </c>
      <c r="F991" s="158" t="s">
        <v>137</v>
      </c>
      <c r="G991" s="391" t="s">
        <v>31</v>
      </c>
    </row>
    <row r="992" spans="1:7" s="296" customFormat="1" ht="12">
      <c r="A992" s="392" t="s">
        <v>149</v>
      </c>
      <c r="B992" s="160" t="s">
        <v>129</v>
      </c>
      <c r="C992" s="159" t="s">
        <v>64</v>
      </c>
      <c r="D992" s="159" t="s">
        <v>48</v>
      </c>
      <c r="E992" s="161">
        <v>0.4</v>
      </c>
      <c r="F992" s="162">
        <v>1.48</v>
      </c>
      <c r="G992" s="393">
        <v>0.59</v>
      </c>
    </row>
    <row r="993" spans="1:7" s="296" customFormat="1" ht="12">
      <c r="A993" s="394"/>
      <c r="B993" s="395"/>
      <c r="C993" s="395"/>
      <c r="D993" s="395"/>
      <c r="E993" s="562" t="s">
        <v>148</v>
      </c>
      <c r="F993" s="562"/>
      <c r="G993" s="396">
        <v>0.59</v>
      </c>
    </row>
    <row r="994" spans="1:7" s="296" customFormat="1" ht="12">
      <c r="A994" s="560" t="s">
        <v>134</v>
      </c>
      <c r="B994" s="561"/>
      <c r="C994" s="158" t="s">
        <v>135</v>
      </c>
      <c r="D994" s="158" t="s">
        <v>100</v>
      </c>
      <c r="E994" s="158" t="s">
        <v>136</v>
      </c>
      <c r="F994" s="158" t="s">
        <v>137</v>
      </c>
      <c r="G994" s="391" t="s">
        <v>31</v>
      </c>
    </row>
    <row r="995" spans="1:7" s="296" customFormat="1" ht="12">
      <c r="A995" s="392" t="s">
        <v>150</v>
      </c>
      <c r="B995" s="160" t="s">
        <v>128</v>
      </c>
      <c r="C995" s="159" t="s">
        <v>64</v>
      </c>
      <c r="D995" s="159" t="s">
        <v>51</v>
      </c>
      <c r="E995" s="161">
        <v>5.4100000000000002E-2</v>
      </c>
      <c r="F995" s="162">
        <v>29.87</v>
      </c>
      <c r="G995" s="393">
        <v>1.61</v>
      </c>
    </row>
    <row r="996" spans="1:7" s="296" customFormat="1" ht="12">
      <c r="A996" s="394"/>
      <c r="B996" s="395"/>
      <c r="C996" s="395"/>
      <c r="D996" s="395"/>
      <c r="E996" s="562" t="s">
        <v>140</v>
      </c>
      <c r="F996" s="562"/>
      <c r="G996" s="396">
        <v>1.61</v>
      </c>
    </row>
    <row r="997" spans="1:7" s="296" customFormat="1" ht="12">
      <c r="A997" s="394"/>
      <c r="B997" s="395"/>
      <c r="C997" s="395"/>
      <c r="D997" s="395"/>
      <c r="E997" s="563" t="s">
        <v>344</v>
      </c>
      <c r="F997" s="563"/>
      <c r="G997" s="397">
        <v>2.2000000000000002</v>
      </c>
    </row>
    <row r="998" spans="1:7" s="296" customFormat="1" ht="12">
      <c r="A998" s="394"/>
      <c r="B998" s="395"/>
      <c r="C998" s="395"/>
      <c r="D998" s="395"/>
      <c r="E998" s="564"/>
      <c r="F998" s="564"/>
      <c r="G998" s="565"/>
    </row>
    <row r="999" spans="1:7" s="296" customFormat="1" ht="12">
      <c r="A999" s="566" t="s">
        <v>1125</v>
      </c>
      <c r="B999" s="567"/>
      <c r="C999" s="567"/>
      <c r="D999" s="567"/>
      <c r="E999" s="567"/>
      <c r="F999" s="567"/>
      <c r="G999" s="568"/>
    </row>
    <row r="1000" spans="1:7" s="296" customFormat="1" ht="12">
      <c r="A1000" s="560" t="s">
        <v>54</v>
      </c>
      <c r="B1000" s="561"/>
      <c r="C1000" s="158" t="s">
        <v>135</v>
      </c>
      <c r="D1000" s="158" t="s">
        <v>100</v>
      </c>
      <c r="E1000" s="158" t="s">
        <v>136</v>
      </c>
      <c r="F1000" s="158" t="s">
        <v>137</v>
      </c>
      <c r="G1000" s="391" t="s">
        <v>31</v>
      </c>
    </row>
    <row r="1001" spans="1:7" s="296" customFormat="1" ht="12">
      <c r="A1001" s="392" t="s">
        <v>1126</v>
      </c>
      <c r="B1001" s="160" t="s">
        <v>1127</v>
      </c>
      <c r="C1001" s="159" t="s">
        <v>64</v>
      </c>
      <c r="D1001" s="159" t="s">
        <v>121</v>
      </c>
      <c r="E1001" s="161">
        <v>0.09</v>
      </c>
      <c r="F1001" s="162">
        <v>43.28</v>
      </c>
      <c r="G1001" s="393">
        <v>3.9</v>
      </c>
    </row>
    <row r="1002" spans="1:7" s="296" customFormat="1" ht="12">
      <c r="A1002" s="394"/>
      <c r="B1002" s="395"/>
      <c r="C1002" s="395"/>
      <c r="D1002" s="395"/>
      <c r="E1002" s="562" t="s">
        <v>148</v>
      </c>
      <c r="F1002" s="562"/>
      <c r="G1002" s="396">
        <v>3.9</v>
      </c>
    </row>
    <row r="1003" spans="1:7" s="296" customFormat="1" ht="12">
      <c r="A1003" s="560" t="s">
        <v>134</v>
      </c>
      <c r="B1003" s="561"/>
      <c r="C1003" s="158" t="s">
        <v>135</v>
      </c>
      <c r="D1003" s="158" t="s">
        <v>100</v>
      </c>
      <c r="E1003" s="158" t="s">
        <v>136</v>
      </c>
      <c r="F1003" s="158" t="s">
        <v>137</v>
      </c>
      <c r="G1003" s="391" t="s">
        <v>31</v>
      </c>
    </row>
    <row r="1004" spans="1:7" s="296" customFormat="1" ht="12">
      <c r="A1004" s="392" t="s">
        <v>150</v>
      </c>
      <c r="B1004" s="160" t="s">
        <v>128</v>
      </c>
      <c r="C1004" s="159" t="s">
        <v>64</v>
      </c>
      <c r="D1004" s="159" t="s">
        <v>51</v>
      </c>
      <c r="E1004" s="161">
        <v>0.2</v>
      </c>
      <c r="F1004" s="162">
        <v>29.87</v>
      </c>
      <c r="G1004" s="393">
        <v>5.97</v>
      </c>
    </row>
    <row r="1005" spans="1:7" s="296" customFormat="1" ht="12">
      <c r="A1005" s="392" t="s">
        <v>141</v>
      </c>
      <c r="B1005" s="160" t="s">
        <v>52</v>
      </c>
      <c r="C1005" s="159" t="s">
        <v>64</v>
      </c>
      <c r="D1005" s="159" t="s">
        <v>51</v>
      </c>
      <c r="E1005" s="161">
        <v>0.1</v>
      </c>
      <c r="F1005" s="162">
        <v>23.48</v>
      </c>
      <c r="G1005" s="393">
        <v>2.35</v>
      </c>
    </row>
    <row r="1006" spans="1:7" s="296" customFormat="1" ht="12">
      <c r="A1006" s="394"/>
      <c r="B1006" s="395"/>
      <c r="C1006" s="395"/>
      <c r="D1006" s="395"/>
      <c r="E1006" s="562" t="s">
        <v>140</v>
      </c>
      <c r="F1006" s="562"/>
      <c r="G1006" s="396">
        <v>8.32</v>
      </c>
    </row>
    <row r="1007" spans="1:7" s="296" customFormat="1" ht="12">
      <c r="A1007" s="394"/>
      <c r="B1007" s="395"/>
      <c r="C1007" s="395"/>
      <c r="D1007" s="395"/>
      <c r="E1007" s="563" t="s">
        <v>344</v>
      </c>
      <c r="F1007" s="563"/>
      <c r="G1007" s="397">
        <v>12.22</v>
      </c>
    </row>
    <row r="1008" spans="1:7" s="296" customFormat="1" ht="12">
      <c r="A1008" s="394"/>
      <c r="B1008" s="395"/>
      <c r="C1008" s="395"/>
      <c r="D1008" s="395"/>
      <c r="E1008" s="564"/>
      <c r="F1008" s="564"/>
      <c r="G1008" s="565"/>
    </row>
    <row r="1009" spans="1:7" s="296" customFormat="1" ht="12">
      <c r="A1009" s="566" t="s">
        <v>1128</v>
      </c>
      <c r="B1009" s="567"/>
      <c r="C1009" s="567"/>
      <c r="D1009" s="567"/>
      <c r="E1009" s="567"/>
      <c r="F1009" s="567"/>
      <c r="G1009" s="568"/>
    </row>
    <row r="1010" spans="1:7" s="296" customFormat="1" ht="12">
      <c r="A1010" s="560" t="s">
        <v>54</v>
      </c>
      <c r="B1010" s="561"/>
      <c r="C1010" s="158" t="s">
        <v>135</v>
      </c>
      <c r="D1010" s="158" t="s">
        <v>100</v>
      </c>
      <c r="E1010" s="158" t="s">
        <v>136</v>
      </c>
      <c r="F1010" s="158" t="s">
        <v>137</v>
      </c>
      <c r="G1010" s="391" t="s">
        <v>31</v>
      </c>
    </row>
    <row r="1011" spans="1:7" s="296" customFormat="1" ht="12">
      <c r="A1011" s="392" t="s">
        <v>417</v>
      </c>
      <c r="B1011" s="160" t="s">
        <v>418</v>
      </c>
      <c r="C1011" s="159" t="s">
        <v>64</v>
      </c>
      <c r="D1011" s="159" t="s">
        <v>121</v>
      </c>
      <c r="E1011" s="161">
        <v>1.2500000000000001E-2</v>
      </c>
      <c r="F1011" s="162">
        <v>27</v>
      </c>
      <c r="G1011" s="393">
        <v>0.33</v>
      </c>
    </row>
    <row r="1012" spans="1:7" s="296" customFormat="1" ht="12">
      <c r="A1012" s="392" t="s">
        <v>1129</v>
      </c>
      <c r="B1012" s="160" t="s">
        <v>1130</v>
      </c>
      <c r="C1012" s="159" t="s">
        <v>64</v>
      </c>
      <c r="D1012" s="159" t="s">
        <v>121</v>
      </c>
      <c r="E1012" s="161">
        <v>0.12529999999999999</v>
      </c>
      <c r="F1012" s="162">
        <v>40.25</v>
      </c>
      <c r="G1012" s="393">
        <v>5.04</v>
      </c>
    </row>
    <row r="1013" spans="1:7" s="296" customFormat="1" ht="12">
      <c r="A1013" s="394"/>
      <c r="B1013" s="395"/>
      <c r="C1013" s="395"/>
      <c r="D1013" s="395"/>
      <c r="E1013" s="562" t="s">
        <v>148</v>
      </c>
      <c r="F1013" s="562"/>
      <c r="G1013" s="396">
        <v>5.37</v>
      </c>
    </row>
    <row r="1014" spans="1:7" s="296" customFormat="1" ht="12">
      <c r="A1014" s="560" t="s">
        <v>134</v>
      </c>
      <c r="B1014" s="561"/>
      <c r="C1014" s="158" t="s">
        <v>135</v>
      </c>
      <c r="D1014" s="158" t="s">
        <v>100</v>
      </c>
      <c r="E1014" s="158" t="s">
        <v>136</v>
      </c>
      <c r="F1014" s="158" t="s">
        <v>137</v>
      </c>
      <c r="G1014" s="391" t="s">
        <v>31</v>
      </c>
    </row>
    <row r="1015" spans="1:7" s="296" customFormat="1" ht="12">
      <c r="A1015" s="392" t="s">
        <v>150</v>
      </c>
      <c r="B1015" s="160" t="s">
        <v>128</v>
      </c>
      <c r="C1015" s="159" t="s">
        <v>64</v>
      </c>
      <c r="D1015" s="159" t="s">
        <v>51</v>
      </c>
      <c r="E1015" s="161">
        <v>0.3805</v>
      </c>
      <c r="F1015" s="162">
        <v>29.87</v>
      </c>
      <c r="G1015" s="393">
        <v>11.36</v>
      </c>
    </row>
    <row r="1016" spans="1:7" s="296" customFormat="1" ht="12">
      <c r="A1016" s="394"/>
      <c r="B1016" s="395"/>
      <c r="C1016" s="395"/>
      <c r="D1016" s="395"/>
      <c r="E1016" s="562" t="s">
        <v>140</v>
      </c>
      <c r="F1016" s="562"/>
      <c r="G1016" s="396">
        <v>11.36</v>
      </c>
    </row>
    <row r="1017" spans="1:7" s="296" customFormat="1" ht="12">
      <c r="A1017" s="394"/>
      <c r="B1017" s="395"/>
      <c r="C1017" s="395"/>
      <c r="D1017" s="395"/>
      <c r="E1017" s="563" t="s">
        <v>344</v>
      </c>
      <c r="F1017" s="563"/>
      <c r="G1017" s="397">
        <v>16.73</v>
      </c>
    </row>
    <row r="1018" spans="1:7" s="296" customFormat="1" ht="12">
      <c r="A1018" s="394"/>
      <c r="B1018" s="395"/>
      <c r="C1018" s="395"/>
      <c r="D1018" s="395"/>
      <c r="E1018" s="564"/>
      <c r="F1018" s="564"/>
      <c r="G1018" s="565"/>
    </row>
    <row r="1019" spans="1:7" s="296" customFormat="1" ht="12">
      <c r="A1019" s="566" t="s">
        <v>1131</v>
      </c>
      <c r="B1019" s="567"/>
      <c r="C1019" s="567"/>
      <c r="D1019" s="567"/>
      <c r="E1019" s="567"/>
      <c r="F1019" s="567"/>
      <c r="G1019" s="568"/>
    </row>
    <row r="1020" spans="1:7" s="296" customFormat="1" ht="12">
      <c r="A1020" s="560" t="s">
        <v>54</v>
      </c>
      <c r="B1020" s="561"/>
      <c r="C1020" s="158" t="s">
        <v>135</v>
      </c>
      <c r="D1020" s="158" t="s">
        <v>100</v>
      </c>
      <c r="E1020" s="158" t="s">
        <v>136</v>
      </c>
      <c r="F1020" s="158" t="s">
        <v>137</v>
      </c>
      <c r="G1020" s="391" t="s">
        <v>31</v>
      </c>
    </row>
    <row r="1021" spans="1:7" s="296" customFormat="1" ht="12">
      <c r="A1021" s="392" t="s">
        <v>417</v>
      </c>
      <c r="B1021" s="160" t="s">
        <v>418</v>
      </c>
      <c r="C1021" s="159" t="s">
        <v>64</v>
      </c>
      <c r="D1021" s="159" t="s">
        <v>121</v>
      </c>
      <c r="E1021" s="161">
        <v>2.7099999999999999E-2</v>
      </c>
      <c r="F1021" s="162">
        <v>27</v>
      </c>
      <c r="G1021" s="393">
        <v>0.73</v>
      </c>
    </row>
    <row r="1022" spans="1:7" s="296" customFormat="1" ht="24">
      <c r="A1022" s="392" t="s">
        <v>1132</v>
      </c>
      <c r="B1022" s="160" t="s">
        <v>1133</v>
      </c>
      <c r="C1022" s="159" t="s">
        <v>64</v>
      </c>
      <c r="D1022" s="159" t="s">
        <v>121</v>
      </c>
      <c r="E1022" s="161">
        <v>0.1804</v>
      </c>
      <c r="F1022" s="162">
        <v>40.340000000000003</v>
      </c>
      <c r="G1022" s="393">
        <v>7.27</v>
      </c>
    </row>
    <row r="1023" spans="1:7" s="296" customFormat="1" ht="12">
      <c r="A1023" s="394"/>
      <c r="B1023" s="395"/>
      <c r="C1023" s="395"/>
      <c r="D1023" s="395"/>
      <c r="E1023" s="562" t="s">
        <v>148</v>
      </c>
      <c r="F1023" s="562"/>
      <c r="G1023" s="396">
        <v>8</v>
      </c>
    </row>
    <row r="1024" spans="1:7" s="296" customFormat="1" ht="12">
      <c r="A1024" s="560" t="s">
        <v>134</v>
      </c>
      <c r="B1024" s="561"/>
      <c r="C1024" s="158" t="s">
        <v>135</v>
      </c>
      <c r="D1024" s="158" t="s">
        <v>100</v>
      </c>
      <c r="E1024" s="158" t="s">
        <v>136</v>
      </c>
      <c r="F1024" s="158" t="s">
        <v>137</v>
      </c>
      <c r="G1024" s="391" t="s">
        <v>31</v>
      </c>
    </row>
    <row r="1025" spans="1:7" s="296" customFormat="1" ht="12">
      <c r="A1025" s="392" t="s">
        <v>150</v>
      </c>
      <c r="B1025" s="160" t="s">
        <v>128</v>
      </c>
      <c r="C1025" s="159" t="s">
        <v>64</v>
      </c>
      <c r="D1025" s="159" t="s">
        <v>51</v>
      </c>
      <c r="E1025" s="161">
        <v>0.4718</v>
      </c>
      <c r="F1025" s="162">
        <v>29.87</v>
      </c>
      <c r="G1025" s="393">
        <v>14.09</v>
      </c>
    </row>
    <row r="1026" spans="1:7" s="296" customFormat="1" ht="12">
      <c r="A1026" s="394"/>
      <c r="B1026" s="395"/>
      <c r="C1026" s="395"/>
      <c r="D1026" s="395"/>
      <c r="E1026" s="562" t="s">
        <v>140</v>
      </c>
      <c r="F1026" s="562"/>
      <c r="G1026" s="396">
        <v>14.09</v>
      </c>
    </row>
    <row r="1027" spans="1:7" s="296" customFormat="1" ht="12">
      <c r="A1027" s="394"/>
      <c r="B1027" s="395"/>
      <c r="C1027" s="395"/>
      <c r="D1027" s="395"/>
      <c r="E1027" s="563" t="s">
        <v>344</v>
      </c>
      <c r="F1027" s="563"/>
      <c r="G1027" s="397">
        <v>22.09</v>
      </c>
    </row>
    <row r="1028" spans="1:7" s="296" customFormat="1" ht="12">
      <c r="A1028" s="394"/>
      <c r="B1028" s="395"/>
      <c r="C1028" s="395"/>
      <c r="D1028" s="395"/>
      <c r="E1028" s="564"/>
      <c r="F1028" s="564"/>
      <c r="G1028" s="565"/>
    </row>
    <row r="1029" spans="1:7" s="296" customFormat="1" ht="12">
      <c r="A1029" s="566" t="s">
        <v>1134</v>
      </c>
      <c r="B1029" s="567"/>
      <c r="C1029" s="567"/>
      <c r="D1029" s="567"/>
      <c r="E1029" s="567"/>
      <c r="F1029" s="567"/>
      <c r="G1029" s="568"/>
    </row>
    <row r="1030" spans="1:7" s="296" customFormat="1" ht="12">
      <c r="A1030" s="560" t="s">
        <v>54</v>
      </c>
      <c r="B1030" s="561"/>
      <c r="C1030" s="158" t="s">
        <v>135</v>
      </c>
      <c r="D1030" s="158" t="s">
        <v>100</v>
      </c>
      <c r="E1030" s="158" t="s">
        <v>136</v>
      </c>
      <c r="F1030" s="158" t="s">
        <v>137</v>
      </c>
      <c r="G1030" s="391" t="s">
        <v>31</v>
      </c>
    </row>
    <row r="1031" spans="1:7" s="296" customFormat="1" ht="12">
      <c r="A1031" s="392" t="s">
        <v>1135</v>
      </c>
      <c r="B1031" s="160" t="s">
        <v>1136</v>
      </c>
      <c r="C1031" s="159" t="s">
        <v>64</v>
      </c>
      <c r="D1031" s="159" t="s">
        <v>48</v>
      </c>
      <c r="E1031" s="161">
        <v>0.3</v>
      </c>
      <c r="F1031" s="162">
        <v>4.4400000000000004</v>
      </c>
      <c r="G1031" s="393">
        <v>1.33</v>
      </c>
    </row>
    <row r="1032" spans="1:7" s="296" customFormat="1" ht="12">
      <c r="A1032" s="394"/>
      <c r="B1032" s="395"/>
      <c r="C1032" s="395"/>
      <c r="D1032" s="395"/>
      <c r="E1032" s="562" t="s">
        <v>148</v>
      </c>
      <c r="F1032" s="562"/>
      <c r="G1032" s="396">
        <v>1.33</v>
      </c>
    </row>
    <row r="1033" spans="1:7" s="296" customFormat="1" ht="12">
      <c r="A1033" s="560" t="s">
        <v>134</v>
      </c>
      <c r="B1033" s="561"/>
      <c r="C1033" s="158" t="s">
        <v>135</v>
      </c>
      <c r="D1033" s="158" t="s">
        <v>100</v>
      </c>
      <c r="E1033" s="158" t="s">
        <v>136</v>
      </c>
      <c r="F1033" s="158" t="s">
        <v>137</v>
      </c>
      <c r="G1033" s="391" t="s">
        <v>31</v>
      </c>
    </row>
    <row r="1034" spans="1:7" s="296" customFormat="1" ht="12">
      <c r="A1034" s="392" t="s">
        <v>150</v>
      </c>
      <c r="B1034" s="160" t="s">
        <v>128</v>
      </c>
      <c r="C1034" s="159" t="s">
        <v>64</v>
      </c>
      <c r="D1034" s="159" t="s">
        <v>51</v>
      </c>
      <c r="E1034" s="161">
        <v>0.29859999999999998</v>
      </c>
      <c r="F1034" s="162">
        <v>29.87</v>
      </c>
      <c r="G1034" s="393">
        <v>8.91</v>
      </c>
    </row>
    <row r="1035" spans="1:7" s="296" customFormat="1" ht="12">
      <c r="A1035" s="394"/>
      <c r="B1035" s="395"/>
      <c r="C1035" s="395"/>
      <c r="D1035" s="395"/>
      <c r="E1035" s="562" t="s">
        <v>140</v>
      </c>
      <c r="F1035" s="562"/>
      <c r="G1035" s="396">
        <v>8.91</v>
      </c>
    </row>
    <row r="1036" spans="1:7" s="296" customFormat="1" ht="12">
      <c r="A1036" s="394"/>
      <c r="B1036" s="395"/>
      <c r="C1036" s="395"/>
      <c r="D1036" s="395"/>
      <c r="E1036" s="563" t="s">
        <v>344</v>
      </c>
      <c r="F1036" s="563"/>
      <c r="G1036" s="397">
        <v>10.24</v>
      </c>
    </row>
    <row r="1037" spans="1:7" s="296" customFormat="1" ht="12">
      <c r="A1037" s="394"/>
      <c r="B1037" s="395"/>
      <c r="C1037" s="395"/>
      <c r="D1037" s="395"/>
      <c r="E1037" s="564"/>
      <c r="F1037" s="564"/>
      <c r="G1037" s="565"/>
    </row>
    <row r="1038" spans="1:7" s="296" customFormat="1" ht="12">
      <c r="A1038" s="566" t="s">
        <v>1137</v>
      </c>
      <c r="B1038" s="567"/>
      <c r="C1038" s="567"/>
      <c r="D1038" s="567"/>
      <c r="E1038" s="567"/>
      <c r="F1038" s="567"/>
      <c r="G1038" s="568"/>
    </row>
    <row r="1039" spans="1:7" s="296" customFormat="1" ht="12">
      <c r="A1039" s="560" t="s">
        <v>54</v>
      </c>
      <c r="B1039" s="561"/>
      <c r="C1039" s="158" t="s">
        <v>135</v>
      </c>
      <c r="D1039" s="158" t="s">
        <v>100</v>
      </c>
      <c r="E1039" s="158" t="s">
        <v>136</v>
      </c>
      <c r="F1039" s="158" t="s">
        <v>137</v>
      </c>
      <c r="G1039" s="391" t="s">
        <v>31</v>
      </c>
    </row>
    <row r="1040" spans="1:7" s="296" customFormat="1" ht="12">
      <c r="A1040" s="392" t="s">
        <v>1138</v>
      </c>
      <c r="B1040" s="160" t="s">
        <v>1139</v>
      </c>
      <c r="C1040" s="159" t="s">
        <v>64</v>
      </c>
      <c r="D1040" s="159" t="s">
        <v>121</v>
      </c>
      <c r="E1040" s="161">
        <v>0.1547</v>
      </c>
      <c r="F1040" s="162">
        <v>14.82</v>
      </c>
      <c r="G1040" s="393">
        <v>2.29</v>
      </c>
    </row>
    <row r="1041" spans="1:7" s="296" customFormat="1" ht="12">
      <c r="A1041" s="394"/>
      <c r="B1041" s="395"/>
      <c r="C1041" s="395"/>
      <c r="D1041" s="395"/>
      <c r="E1041" s="562" t="s">
        <v>148</v>
      </c>
      <c r="F1041" s="562"/>
      <c r="G1041" s="396">
        <v>2.29</v>
      </c>
    </row>
    <row r="1042" spans="1:7" s="296" customFormat="1" ht="12">
      <c r="A1042" s="560" t="s">
        <v>134</v>
      </c>
      <c r="B1042" s="561"/>
      <c r="C1042" s="158" t="s">
        <v>135</v>
      </c>
      <c r="D1042" s="158" t="s">
        <v>100</v>
      </c>
      <c r="E1042" s="158" t="s">
        <v>136</v>
      </c>
      <c r="F1042" s="158" t="s">
        <v>137</v>
      </c>
      <c r="G1042" s="391" t="s">
        <v>31</v>
      </c>
    </row>
    <row r="1043" spans="1:7" s="296" customFormat="1" ht="12">
      <c r="A1043" s="392" t="s">
        <v>150</v>
      </c>
      <c r="B1043" s="160" t="s">
        <v>128</v>
      </c>
      <c r="C1043" s="159" t="s">
        <v>64</v>
      </c>
      <c r="D1043" s="159" t="s">
        <v>51</v>
      </c>
      <c r="E1043" s="161">
        <v>0.45479999999999998</v>
      </c>
      <c r="F1043" s="162">
        <v>29.87</v>
      </c>
      <c r="G1043" s="393">
        <v>13.58</v>
      </c>
    </row>
    <row r="1044" spans="1:7" s="296" customFormat="1" ht="12">
      <c r="A1044" s="394"/>
      <c r="B1044" s="395"/>
      <c r="C1044" s="395"/>
      <c r="D1044" s="395"/>
      <c r="E1044" s="562" t="s">
        <v>140</v>
      </c>
      <c r="F1044" s="562"/>
      <c r="G1044" s="396">
        <v>13.58</v>
      </c>
    </row>
    <row r="1045" spans="1:7" s="296" customFormat="1" ht="12">
      <c r="A1045" s="394"/>
      <c r="B1045" s="395"/>
      <c r="C1045" s="395"/>
      <c r="D1045" s="395"/>
      <c r="E1045" s="563" t="s">
        <v>344</v>
      </c>
      <c r="F1045" s="563"/>
      <c r="G1045" s="397">
        <v>15.87</v>
      </c>
    </row>
    <row r="1046" spans="1:7" s="296" customFormat="1" ht="12">
      <c r="A1046" s="394"/>
      <c r="B1046" s="395"/>
      <c r="C1046" s="395"/>
      <c r="D1046" s="395"/>
      <c r="E1046" s="564"/>
      <c r="F1046" s="564"/>
      <c r="G1046" s="565"/>
    </row>
    <row r="1047" spans="1:7" s="296" customFormat="1" ht="12">
      <c r="A1047" s="566" t="s">
        <v>1140</v>
      </c>
      <c r="B1047" s="567"/>
      <c r="C1047" s="567"/>
      <c r="D1047" s="567"/>
      <c r="E1047" s="567"/>
      <c r="F1047" s="567"/>
      <c r="G1047" s="568"/>
    </row>
    <row r="1048" spans="1:7" s="296" customFormat="1" ht="12">
      <c r="A1048" s="560" t="s">
        <v>54</v>
      </c>
      <c r="B1048" s="561"/>
      <c r="C1048" s="158" t="s">
        <v>135</v>
      </c>
      <c r="D1048" s="158" t="s">
        <v>100</v>
      </c>
      <c r="E1048" s="158" t="s">
        <v>136</v>
      </c>
      <c r="F1048" s="158" t="s">
        <v>137</v>
      </c>
      <c r="G1048" s="391" t="s">
        <v>31</v>
      </c>
    </row>
    <row r="1049" spans="1:7" s="296" customFormat="1" ht="12">
      <c r="A1049" s="392" t="s">
        <v>417</v>
      </c>
      <c r="B1049" s="160" t="s">
        <v>418</v>
      </c>
      <c r="C1049" s="159" t="s">
        <v>64</v>
      </c>
      <c r="D1049" s="159" t="s">
        <v>121</v>
      </c>
      <c r="E1049" s="161">
        <v>2.5499999999999998E-2</v>
      </c>
      <c r="F1049" s="162">
        <v>27</v>
      </c>
      <c r="G1049" s="393">
        <v>0.68</v>
      </c>
    </row>
    <row r="1050" spans="1:7" s="296" customFormat="1" ht="12">
      <c r="A1050" s="392" t="s">
        <v>1129</v>
      </c>
      <c r="B1050" s="160" t="s">
        <v>1130</v>
      </c>
      <c r="C1050" s="159" t="s">
        <v>64</v>
      </c>
      <c r="D1050" s="159" t="s">
        <v>121</v>
      </c>
      <c r="E1050" s="161">
        <v>0.25490000000000002</v>
      </c>
      <c r="F1050" s="162">
        <v>40.25</v>
      </c>
      <c r="G1050" s="393">
        <v>10.25</v>
      </c>
    </row>
    <row r="1051" spans="1:7" s="296" customFormat="1" ht="12">
      <c r="A1051" s="394"/>
      <c r="B1051" s="395"/>
      <c r="C1051" s="395"/>
      <c r="D1051" s="395"/>
      <c r="E1051" s="562" t="s">
        <v>148</v>
      </c>
      <c r="F1051" s="562"/>
      <c r="G1051" s="396">
        <v>10.93</v>
      </c>
    </row>
    <row r="1052" spans="1:7" s="296" customFormat="1" ht="12">
      <c r="A1052" s="560" t="s">
        <v>134</v>
      </c>
      <c r="B1052" s="561"/>
      <c r="C1052" s="158" t="s">
        <v>135</v>
      </c>
      <c r="D1052" s="158" t="s">
        <v>100</v>
      </c>
      <c r="E1052" s="158" t="s">
        <v>136</v>
      </c>
      <c r="F1052" s="158" t="s">
        <v>137</v>
      </c>
      <c r="G1052" s="391" t="s">
        <v>31</v>
      </c>
    </row>
    <row r="1053" spans="1:7" s="296" customFormat="1" ht="12">
      <c r="A1053" s="392" t="s">
        <v>150</v>
      </c>
      <c r="B1053" s="160" t="s">
        <v>128</v>
      </c>
      <c r="C1053" s="159" t="s">
        <v>64</v>
      </c>
      <c r="D1053" s="159" t="s">
        <v>51</v>
      </c>
      <c r="E1053" s="161">
        <v>1.3559000000000001</v>
      </c>
      <c r="F1053" s="162">
        <v>29.87</v>
      </c>
      <c r="G1053" s="393">
        <v>40.5</v>
      </c>
    </row>
    <row r="1054" spans="1:7" s="296" customFormat="1" ht="12">
      <c r="A1054" s="394"/>
      <c r="B1054" s="395"/>
      <c r="C1054" s="395"/>
      <c r="D1054" s="395"/>
      <c r="E1054" s="562" t="s">
        <v>140</v>
      </c>
      <c r="F1054" s="562"/>
      <c r="G1054" s="396">
        <v>40.5</v>
      </c>
    </row>
    <row r="1055" spans="1:7" s="296" customFormat="1" ht="15" customHeight="1" thickBot="1">
      <c r="A1055" s="394"/>
      <c r="B1055" s="395"/>
      <c r="C1055" s="395"/>
      <c r="D1055" s="395"/>
      <c r="E1055" s="563" t="s">
        <v>344</v>
      </c>
      <c r="F1055" s="563"/>
      <c r="G1055" s="397">
        <v>51.43</v>
      </c>
    </row>
    <row r="1056" spans="1:7" ht="60" customHeight="1">
      <c r="A1056" s="398"/>
      <c r="B1056" s="172"/>
      <c r="C1056" s="172"/>
      <c r="D1056" s="172"/>
      <c r="E1056" s="172"/>
      <c r="F1056" s="172"/>
      <c r="G1056" s="399"/>
    </row>
    <row r="1057" spans="1:7" ht="69.95" customHeight="1" thickBot="1">
      <c r="A1057" s="526" t="s">
        <v>332</v>
      </c>
      <c r="B1057" s="527"/>
      <c r="C1057" s="527"/>
      <c r="D1057" s="527"/>
      <c r="E1057" s="527"/>
      <c r="F1057" s="527"/>
      <c r="G1057" s="528"/>
    </row>
  </sheetData>
  <mergeCells count="687">
    <mergeCell ref="A1047:G1047"/>
    <mergeCell ref="A1048:B1048"/>
    <mergeCell ref="E1051:F1051"/>
    <mergeCell ref="A1052:B1052"/>
    <mergeCell ref="E1054:F1054"/>
    <mergeCell ref="E1055:F1055"/>
    <mergeCell ref="E1035:F1035"/>
    <mergeCell ref="E1036:F1036"/>
    <mergeCell ref="E1037:G1037"/>
    <mergeCell ref="A1038:G1038"/>
    <mergeCell ref="A1039:B1039"/>
    <mergeCell ref="E1041:F1041"/>
    <mergeCell ref="A1042:B1042"/>
    <mergeCell ref="E1044:F1044"/>
    <mergeCell ref="E1045:F1045"/>
    <mergeCell ref="A1024:B1024"/>
    <mergeCell ref="E1026:F1026"/>
    <mergeCell ref="E1027:F1027"/>
    <mergeCell ref="E1028:G1028"/>
    <mergeCell ref="A1029:G1029"/>
    <mergeCell ref="A1030:B1030"/>
    <mergeCell ref="E1032:F1032"/>
    <mergeCell ref="A1033:B1033"/>
    <mergeCell ref="E1046:G1046"/>
    <mergeCell ref="A1010:B1010"/>
    <mergeCell ref="E1013:F1013"/>
    <mergeCell ref="A1014:B1014"/>
    <mergeCell ref="E1016:F1016"/>
    <mergeCell ref="E1017:F1017"/>
    <mergeCell ref="E1018:G1018"/>
    <mergeCell ref="A1019:G1019"/>
    <mergeCell ref="A1020:B1020"/>
    <mergeCell ref="E1023:F1023"/>
    <mergeCell ref="E998:G998"/>
    <mergeCell ref="A999:G999"/>
    <mergeCell ref="A1000:B1000"/>
    <mergeCell ref="E1002:F1002"/>
    <mergeCell ref="A1003:B1003"/>
    <mergeCell ref="E1006:F1006"/>
    <mergeCell ref="E1007:F1007"/>
    <mergeCell ref="E1008:G1008"/>
    <mergeCell ref="A1009:G1009"/>
    <mergeCell ref="E987:F987"/>
    <mergeCell ref="E988:F988"/>
    <mergeCell ref="E989:G989"/>
    <mergeCell ref="A990:G990"/>
    <mergeCell ref="A991:B991"/>
    <mergeCell ref="E993:F993"/>
    <mergeCell ref="A994:B994"/>
    <mergeCell ref="E996:F996"/>
    <mergeCell ref="E997:F997"/>
    <mergeCell ref="E973:F973"/>
    <mergeCell ref="A974:B974"/>
    <mergeCell ref="E977:F977"/>
    <mergeCell ref="E978:F978"/>
    <mergeCell ref="E979:G979"/>
    <mergeCell ref="A980:G980"/>
    <mergeCell ref="A981:B981"/>
    <mergeCell ref="E983:F983"/>
    <mergeCell ref="A984:B984"/>
    <mergeCell ref="A959:G959"/>
    <mergeCell ref="A960:B960"/>
    <mergeCell ref="E963:F963"/>
    <mergeCell ref="A964:B964"/>
    <mergeCell ref="E967:F967"/>
    <mergeCell ref="E968:F968"/>
    <mergeCell ref="E969:G969"/>
    <mergeCell ref="A970:G970"/>
    <mergeCell ref="A971:B971"/>
    <mergeCell ref="E947:F947"/>
    <mergeCell ref="E948:G948"/>
    <mergeCell ref="A949:G949"/>
    <mergeCell ref="A950:B950"/>
    <mergeCell ref="E952:F952"/>
    <mergeCell ref="A953:B953"/>
    <mergeCell ref="E956:F956"/>
    <mergeCell ref="E957:F957"/>
    <mergeCell ref="E958:G958"/>
    <mergeCell ref="A933:B933"/>
    <mergeCell ref="E936:F936"/>
    <mergeCell ref="E937:F937"/>
    <mergeCell ref="E938:G938"/>
    <mergeCell ref="A939:G939"/>
    <mergeCell ref="A940:B940"/>
    <mergeCell ref="E942:F942"/>
    <mergeCell ref="A943:B943"/>
    <mergeCell ref="E946:F946"/>
    <mergeCell ref="A917:B917"/>
    <mergeCell ref="E921:F921"/>
    <mergeCell ref="A922:B922"/>
    <mergeCell ref="E925:F925"/>
    <mergeCell ref="E926:F926"/>
    <mergeCell ref="E927:G927"/>
    <mergeCell ref="A928:G928"/>
    <mergeCell ref="A929:B929"/>
    <mergeCell ref="E932:F932"/>
    <mergeCell ref="E903:G903"/>
    <mergeCell ref="A904:G904"/>
    <mergeCell ref="A905:B905"/>
    <mergeCell ref="E909:F909"/>
    <mergeCell ref="A910:B910"/>
    <mergeCell ref="E913:F913"/>
    <mergeCell ref="E914:F914"/>
    <mergeCell ref="E915:G915"/>
    <mergeCell ref="A916:G916"/>
    <mergeCell ref="E889:F889"/>
    <mergeCell ref="E890:F890"/>
    <mergeCell ref="E891:G891"/>
    <mergeCell ref="A892:G892"/>
    <mergeCell ref="A893:B893"/>
    <mergeCell ref="E897:F897"/>
    <mergeCell ref="A898:B898"/>
    <mergeCell ref="E901:F901"/>
    <mergeCell ref="E902:F902"/>
    <mergeCell ref="E867:F867"/>
    <mergeCell ref="A868:B868"/>
    <mergeCell ref="E871:F871"/>
    <mergeCell ref="E872:F872"/>
    <mergeCell ref="E873:G873"/>
    <mergeCell ref="A874:G874"/>
    <mergeCell ref="A875:B875"/>
    <mergeCell ref="E885:F885"/>
    <mergeCell ref="A886:B886"/>
    <mergeCell ref="A844:G844"/>
    <mergeCell ref="A845:B845"/>
    <mergeCell ref="E849:F849"/>
    <mergeCell ref="A850:B850"/>
    <mergeCell ref="E853:F853"/>
    <mergeCell ref="E854:F854"/>
    <mergeCell ref="E855:G855"/>
    <mergeCell ref="A856:G856"/>
    <mergeCell ref="A857:B857"/>
    <mergeCell ref="E830:F830"/>
    <mergeCell ref="E831:G831"/>
    <mergeCell ref="A832:G832"/>
    <mergeCell ref="A833:B833"/>
    <mergeCell ref="E837:F837"/>
    <mergeCell ref="A838:B838"/>
    <mergeCell ref="E841:F841"/>
    <mergeCell ref="E842:F842"/>
    <mergeCell ref="E843:G843"/>
    <mergeCell ref="A817:B817"/>
    <mergeCell ref="E819:F819"/>
    <mergeCell ref="E820:F820"/>
    <mergeCell ref="E821:G821"/>
    <mergeCell ref="A822:G822"/>
    <mergeCell ref="A823:B823"/>
    <mergeCell ref="E825:F825"/>
    <mergeCell ref="A826:B826"/>
    <mergeCell ref="E829:F829"/>
    <mergeCell ref="A803:B803"/>
    <mergeCell ref="E806:F806"/>
    <mergeCell ref="A807:B807"/>
    <mergeCell ref="E809:F809"/>
    <mergeCell ref="E810:F810"/>
    <mergeCell ref="E811:G811"/>
    <mergeCell ref="A812:G812"/>
    <mergeCell ref="A813:B813"/>
    <mergeCell ref="E816:F816"/>
    <mergeCell ref="A790:B790"/>
    <mergeCell ref="E793:F793"/>
    <mergeCell ref="A794:B794"/>
    <mergeCell ref="E796:F796"/>
    <mergeCell ref="E797:F797"/>
    <mergeCell ref="E798:G798"/>
    <mergeCell ref="A799:G799"/>
    <mergeCell ref="A800:B800"/>
    <mergeCell ref="E802:F802"/>
    <mergeCell ref="E778:G778"/>
    <mergeCell ref="A779:G779"/>
    <mergeCell ref="A780:B780"/>
    <mergeCell ref="E783:F783"/>
    <mergeCell ref="A784:B784"/>
    <mergeCell ref="E786:F786"/>
    <mergeCell ref="E787:F787"/>
    <mergeCell ref="E788:G788"/>
    <mergeCell ref="A789:G789"/>
    <mergeCell ref="E766:F766"/>
    <mergeCell ref="E767:F767"/>
    <mergeCell ref="E768:G768"/>
    <mergeCell ref="A769:G769"/>
    <mergeCell ref="A770:B770"/>
    <mergeCell ref="E772:F772"/>
    <mergeCell ref="A773:B773"/>
    <mergeCell ref="E776:F776"/>
    <mergeCell ref="E777:F777"/>
    <mergeCell ref="E753:F753"/>
    <mergeCell ref="E754:F754"/>
    <mergeCell ref="E755:G755"/>
    <mergeCell ref="A756:G756"/>
    <mergeCell ref="A757:B757"/>
    <mergeCell ref="E759:F759"/>
    <mergeCell ref="A760:B760"/>
    <mergeCell ref="E763:F763"/>
    <mergeCell ref="A764:B764"/>
    <mergeCell ref="E738:F738"/>
    <mergeCell ref="A739:B739"/>
    <mergeCell ref="E741:F741"/>
    <mergeCell ref="E742:F742"/>
    <mergeCell ref="E743:G743"/>
    <mergeCell ref="A744:G744"/>
    <mergeCell ref="A745:B745"/>
    <mergeCell ref="E749:F749"/>
    <mergeCell ref="A750:B750"/>
    <mergeCell ref="E725:F725"/>
    <mergeCell ref="A726:B726"/>
    <mergeCell ref="E729:F729"/>
    <mergeCell ref="E730:F730"/>
    <mergeCell ref="E731:G731"/>
    <mergeCell ref="A732:G732"/>
    <mergeCell ref="A733:B733"/>
    <mergeCell ref="E735:F735"/>
    <mergeCell ref="A736:B736"/>
    <mergeCell ref="A710:G710"/>
    <mergeCell ref="A711:B711"/>
    <mergeCell ref="E715:F715"/>
    <mergeCell ref="A716:B716"/>
    <mergeCell ref="E719:F719"/>
    <mergeCell ref="E720:F720"/>
    <mergeCell ref="E721:G721"/>
    <mergeCell ref="A722:G722"/>
    <mergeCell ref="A723:B723"/>
    <mergeCell ref="E696:F696"/>
    <mergeCell ref="E697:G697"/>
    <mergeCell ref="A698:G698"/>
    <mergeCell ref="A699:B699"/>
    <mergeCell ref="E702:F702"/>
    <mergeCell ref="A703:B703"/>
    <mergeCell ref="E707:F707"/>
    <mergeCell ref="E708:F708"/>
    <mergeCell ref="E709:G709"/>
    <mergeCell ref="E681:F681"/>
    <mergeCell ref="E682:G682"/>
    <mergeCell ref="A683:G683"/>
    <mergeCell ref="A684:B684"/>
    <mergeCell ref="E686:F686"/>
    <mergeCell ref="A687:B687"/>
    <mergeCell ref="E691:F691"/>
    <mergeCell ref="A692:B692"/>
    <mergeCell ref="E695:F695"/>
    <mergeCell ref="E664:F664"/>
    <mergeCell ref="E665:G665"/>
    <mergeCell ref="A666:G666"/>
    <mergeCell ref="A667:B667"/>
    <mergeCell ref="E671:F671"/>
    <mergeCell ref="A672:B672"/>
    <mergeCell ref="E675:F675"/>
    <mergeCell ref="A676:B676"/>
    <mergeCell ref="E680:F680"/>
    <mergeCell ref="E649:F649"/>
    <mergeCell ref="E650:G650"/>
    <mergeCell ref="A651:G651"/>
    <mergeCell ref="A652:B652"/>
    <mergeCell ref="E656:F656"/>
    <mergeCell ref="A657:B657"/>
    <mergeCell ref="E660:F660"/>
    <mergeCell ref="A661:B661"/>
    <mergeCell ref="E663:F663"/>
    <mergeCell ref="A634:B634"/>
    <mergeCell ref="E637:F637"/>
    <mergeCell ref="E638:F638"/>
    <mergeCell ref="E639:G639"/>
    <mergeCell ref="A640:G640"/>
    <mergeCell ref="A641:B641"/>
    <mergeCell ref="E644:F644"/>
    <mergeCell ref="A645:B645"/>
    <mergeCell ref="E648:F648"/>
    <mergeCell ref="A615:B615"/>
    <mergeCell ref="E620:F620"/>
    <mergeCell ref="A621:B621"/>
    <mergeCell ref="E624:F624"/>
    <mergeCell ref="E625:F625"/>
    <mergeCell ref="E626:G626"/>
    <mergeCell ref="A627:G627"/>
    <mergeCell ref="A628:B628"/>
    <mergeCell ref="E633:F633"/>
    <mergeCell ref="E600:G600"/>
    <mergeCell ref="A601:G601"/>
    <mergeCell ref="A602:B602"/>
    <mergeCell ref="E607:F607"/>
    <mergeCell ref="A608:B608"/>
    <mergeCell ref="E611:F611"/>
    <mergeCell ref="E612:F612"/>
    <mergeCell ref="E613:G613"/>
    <mergeCell ref="A614:G614"/>
    <mergeCell ref="E587:F587"/>
    <mergeCell ref="E588:F588"/>
    <mergeCell ref="E589:G589"/>
    <mergeCell ref="A590:G590"/>
    <mergeCell ref="A591:B591"/>
    <mergeCell ref="E594:F594"/>
    <mergeCell ref="A595:B595"/>
    <mergeCell ref="E598:F598"/>
    <mergeCell ref="E599:F599"/>
    <mergeCell ref="E571:F571"/>
    <mergeCell ref="A572:B572"/>
    <mergeCell ref="E575:F575"/>
    <mergeCell ref="E576:F576"/>
    <mergeCell ref="E577:G577"/>
    <mergeCell ref="A578:G578"/>
    <mergeCell ref="A579:B579"/>
    <mergeCell ref="E583:F583"/>
    <mergeCell ref="A584:B584"/>
    <mergeCell ref="A554:G554"/>
    <mergeCell ref="A555:B555"/>
    <mergeCell ref="E560:F560"/>
    <mergeCell ref="A561:B561"/>
    <mergeCell ref="E564:F564"/>
    <mergeCell ref="E565:F565"/>
    <mergeCell ref="E566:G566"/>
    <mergeCell ref="A567:G567"/>
    <mergeCell ref="A568:B568"/>
    <mergeCell ref="E539:F539"/>
    <mergeCell ref="E540:G540"/>
    <mergeCell ref="A541:G541"/>
    <mergeCell ref="A542:B542"/>
    <mergeCell ref="E547:F547"/>
    <mergeCell ref="A548:B548"/>
    <mergeCell ref="E551:F551"/>
    <mergeCell ref="E552:F552"/>
    <mergeCell ref="E553:G553"/>
    <mergeCell ref="A524:B524"/>
    <mergeCell ref="E527:F527"/>
    <mergeCell ref="E528:F528"/>
    <mergeCell ref="E529:G529"/>
    <mergeCell ref="A530:G530"/>
    <mergeCell ref="A531:B531"/>
    <mergeCell ref="E534:F534"/>
    <mergeCell ref="A535:B535"/>
    <mergeCell ref="E538:F538"/>
    <mergeCell ref="A506:B506"/>
    <mergeCell ref="E510:F510"/>
    <mergeCell ref="A511:B511"/>
    <mergeCell ref="E514:F514"/>
    <mergeCell ref="E515:F515"/>
    <mergeCell ref="E516:G516"/>
    <mergeCell ref="A517:G517"/>
    <mergeCell ref="A518:B518"/>
    <mergeCell ref="E523:F523"/>
    <mergeCell ref="E493:G493"/>
    <mergeCell ref="A494:G494"/>
    <mergeCell ref="A495:B495"/>
    <mergeCell ref="E498:F498"/>
    <mergeCell ref="A499:B499"/>
    <mergeCell ref="E502:F502"/>
    <mergeCell ref="E503:F503"/>
    <mergeCell ref="E504:G504"/>
    <mergeCell ref="A505:G505"/>
    <mergeCell ref="E478:F478"/>
    <mergeCell ref="E479:F479"/>
    <mergeCell ref="E480:G480"/>
    <mergeCell ref="A481:G481"/>
    <mergeCell ref="A482:B482"/>
    <mergeCell ref="E487:F487"/>
    <mergeCell ref="A488:B488"/>
    <mergeCell ref="E491:F491"/>
    <mergeCell ref="E492:F492"/>
    <mergeCell ref="E463:F463"/>
    <mergeCell ref="A464:B464"/>
    <mergeCell ref="E467:F467"/>
    <mergeCell ref="E468:F468"/>
    <mergeCell ref="E469:G469"/>
    <mergeCell ref="A470:G470"/>
    <mergeCell ref="A471:B471"/>
    <mergeCell ref="E474:F474"/>
    <mergeCell ref="A475:B475"/>
    <mergeCell ref="A450:G450"/>
    <mergeCell ref="A451:B451"/>
    <mergeCell ref="E453:F453"/>
    <mergeCell ref="A454:B454"/>
    <mergeCell ref="E457:F457"/>
    <mergeCell ref="E458:F458"/>
    <mergeCell ref="E459:G459"/>
    <mergeCell ref="A460:G460"/>
    <mergeCell ref="A461:B461"/>
    <mergeCell ref="E438:F438"/>
    <mergeCell ref="E439:G439"/>
    <mergeCell ref="A440:G440"/>
    <mergeCell ref="A441:B441"/>
    <mergeCell ref="E443:F443"/>
    <mergeCell ref="A444:B444"/>
    <mergeCell ref="E447:F447"/>
    <mergeCell ref="E448:F448"/>
    <mergeCell ref="E449:G449"/>
    <mergeCell ref="A420:B420"/>
    <mergeCell ref="E426:F426"/>
    <mergeCell ref="A427:B427"/>
    <mergeCell ref="E430:F430"/>
    <mergeCell ref="E431:F431"/>
    <mergeCell ref="E432:G432"/>
    <mergeCell ref="A433:G433"/>
    <mergeCell ref="A434:B434"/>
    <mergeCell ref="E437:F437"/>
    <mergeCell ref="E409:F409"/>
    <mergeCell ref="E410:F410"/>
    <mergeCell ref="E411:G411"/>
    <mergeCell ref="A412:G412"/>
    <mergeCell ref="A413:B413"/>
    <mergeCell ref="E416:F416"/>
    <mergeCell ref="E417:F417"/>
    <mergeCell ref="E418:G418"/>
    <mergeCell ref="A419:G419"/>
    <mergeCell ref="A395:G395"/>
    <mergeCell ref="A396:B396"/>
    <mergeCell ref="E399:F399"/>
    <mergeCell ref="E400:F400"/>
    <mergeCell ref="E401:G401"/>
    <mergeCell ref="A402:G402"/>
    <mergeCell ref="A403:B403"/>
    <mergeCell ref="E405:F405"/>
    <mergeCell ref="A406:B406"/>
    <mergeCell ref="A382:B382"/>
    <mergeCell ref="E385:F385"/>
    <mergeCell ref="E386:F386"/>
    <mergeCell ref="E387:G387"/>
    <mergeCell ref="A388:G388"/>
    <mergeCell ref="A389:B389"/>
    <mergeCell ref="E392:F392"/>
    <mergeCell ref="E393:F393"/>
    <mergeCell ref="E394:G394"/>
    <mergeCell ref="E371:F371"/>
    <mergeCell ref="E372:F372"/>
    <mergeCell ref="E373:G373"/>
    <mergeCell ref="A374:G374"/>
    <mergeCell ref="A375:B375"/>
    <mergeCell ref="E378:F378"/>
    <mergeCell ref="E379:F379"/>
    <mergeCell ref="E380:G380"/>
    <mergeCell ref="A381:G381"/>
    <mergeCell ref="E357:F357"/>
    <mergeCell ref="A358:B358"/>
    <mergeCell ref="E361:F361"/>
    <mergeCell ref="A362:B362"/>
    <mergeCell ref="E364:F364"/>
    <mergeCell ref="E365:F365"/>
    <mergeCell ref="E366:G366"/>
    <mergeCell ref="A367:G367"/>
    <mergeCell ref="A368:B368"/>
    <mergeCell ref="E344:F344"/>
    <mergeCell ref="A345:B345"/>
    <mergeCell ref="E348:F348"/>
    <mergeCell ref="A349:B349"/>
    <mergeCell ref="E351:F351"/>
    <mergeCell ref="E352:F352"/>
    <mergeCell ref="E353:G353"/>
    <mergeCell ref="A354:G354"/>
    <mergeCell ref="A355:B355"/>
    <mergeCell ref="E331:F331"/>
    <mergeCell ref="A332:B332"/>
    <mergeCell ref="E335:F335"/>
    <mergeCell ref="A336:B336"/>
    <mergeCell ref="E338:F338"/>
    <mergeCell ref="E339:F339"/>
    <mergeCell ref="E340:G340"/>
    <mergeCell ref="A341:G341"/>
    <mergeCell ref="A342:B342"/>
    <mergeCell ref="A318:G318"/>
    <mergeCell ref="A319:B319"/>
    <mergeCell ref="E321:F321"/>
    <mergeCell ref="A322:B322"/>
    <mergeCell ref="E325:F325"/>
    <mergeCell ref="E326:F326"/>
    <mergeCell ref="E327:G327"/>
    <mergeCell ref="A328:G328"/>
    <mergeCell ref="A329:B329"/>
    <mergeCell ref="E306:F306"/>
    <mergeCell ref="E307:G307"/>
    <mergeCell ref="A308:G308"/>
    <mergeCell ref="A309:B309"/>
    <mergeCell ref="E311:F311"/>
    <mergeCell ref="A312:B312"/>
    <mergeCell ref="E315:F315"/>
    <mergeCell ref="E316:F316"/>
    <mergeCell ref="E317:G317"/>
    <mergeCell ref="A292:B292"/>
    <mergeCell ref="E295:F295"/>
    <mergeCell ref="E296:F296"/>
    <mergeCell ref="E297:G297"/>
    <mergeCell ref="A298:G298"/>
    <mergeCell ref="A299:B299"/>
    <mergeCell ref="E301:F301"/>
    <mergeCell ref="A302:B302"/>
    <mergeCell ref="E305:F305"/>
    <mergeCell ref="A278:B278"/>
    <mergeCell ref="E281:F281"/>
    <mergeCell ref="A282:B282"/>
    <mergeCell ref="E284:F284"/>
    <mergeCell ref="E285:F285"/>
    <mergeCell ref="E286:G286"/>
    <mergeCell ref="A287:G287"/>
    <mergeCell ref="A288:B288"/>
    <mergeCell ref="E291:F291"/>
    <mergeCell ref="A264:B264"/>
    <mergeCell ref="E267:F267"/>
    <mergeCell ref="A268:B268"/>
    <mergeCell ref="E271:F271"/>
    <mergeCell ref="E272:F272"/>
    <mergeCell ref="E273:G273"/>
    <mergeCell ref="A274:G274"/>
    <mergeCell ref="A275:B275"/>
    <mergeCell ref="E277:F277"/>
    <mergeCell ref="E251:G251"/>
    <mergeCell ref="A252:G252"/>
    <mergeCell ref="A253:B253"/>
    <mergeCell ref="E256:F256"/>
    <mergeCell ref="A257:B257"/>
    <mergeCell ref="E260:F260"/>
    <mergeCell ref="E261:F261"/>
    <mergeCell ref="E262:G262"/>
    <mergeCell ref="A263:G263"/>
    <mergeCell ref="E238:F238"/>
    <mergeCell ref="E239:F239"/>
    <mergeCell ref="E240:G240"/>
    <mergeCell ref="A241:G241"/>
    <mergeCell ref="A242:B242"/>
    <mergeCell ref="E245:F245"/>
    <mergeCell ref="A246:B246"/>
    <mergeCell ref="E249:F249"/>
    <mergeCell ref="E250:F250"/>
    <mergeCell ref="E223:F223"/>
    <mergeCell ref="A224:B224"/>
    <mergeCell ref="E227:F227"/>
    <mergeCell ref="E228:F228"/>
    <mergeCell ref="E229:G229"/>
    <mergeCell ref="A230:G230"/>
    <mergeCell ref="A231:B231"/>
    <mergeCell ref="E234:F234"/>
    <mergeCell ref="A235:B235"/>
    <mergeCell ref="A208:G208"/>
    <mergeCell ref="A209:B209"/>
    <mergeCell ref="E212:F212"/>
    <mergeCell ref="A213:B213"/>
    <mergeCell ref="E216:F216"/>
    <mergeCell ref="E217:F217"/>
    <mergeCell ref="E218:G218"/>
    <mergeCell ref="A219:G219"/>
    <mergeCell ref="A220:B220"/>
    <mergeCell ref="E195:F195"/>
    <mergeCell ref="E196:G196"/>
    <mergeCell ref="A197:G197"/>
    <mergeCell ref="A198:B198"/>
    <mergeCell ref="E201:F201"/>
    <mergeCell ref="A202:B202"/>
    <mergeCell ref="E205:F205"/>
    <mergeCell ref="E206:F206"/>
    <mergeCell ref="E207:G207"/>
    <mergeCell ref="A180:B180"/>
    <mergeCell ref="E183:F183"/>
    <mergeCell ref="E184:F184"/>
    <mergeCell ref="E185:G185"/>
    <mergeCell ref="A186:G186"/>
    <mergeCell ref="A187:B187"/>
    <mergeCell ref="E190:F190"/>
    <mergeCell ref="A191:B191"/>
    <mergeCell ref="E194:F194"/>
    <mergeCell ref="A165:B165"/>
    <mergeCell ref="E168:F168"/>
    <mergeCell ref="A169:B169"/>
    <mergeCell ref="E172:F172"/>
    <mergeCell ref="E173:F173"/>
    <mergeCell ref="E174:G174"/>
    <mergeCell ref="A175:G175"/>
    <mergeCell ref="A176:B176"/>
    <mergeCell ref="E179:F179"/>
    <mergeCell ref="E154:G154"/>
    <mergeCell ref="A155:G155"/>
    <mergeCell ref="A156:B156"/>
    <mergeCell ref="E158:F158"/>
    <mergeCell ref="A159:B159"/>
    <mergeCell ref="E161:F161"/>
    <mergeCell ref="E162:F162"/>
    <mergeCell ref="E163:G163"/>
    <mergeCell ref="A164:G164"/>
    <mergeCell ref="E142:F142"/>
    <mergeCell ref="E143:F143"/>
    <mergeCell ref="E144:G144"/>
    <mergeCell ref="A145:G145"/>
    <mergeCell ref="A146:B146"/>
    <mergeCell ref="E149:F149"/>
    <mergeCell ref="A150:B150"/>
    <mergeCell ref="E152:F152"/>
    <mergeCell ref="E153:F153"/>
    <mergeCell ref="A130:G130"/>
    <mergeCell ref="A131:B131"/>
    <mergeCell ref="E133:F133"/>
    <mergeCell ref="E134:F134"/>
    <mergeCell ref="E135:G135"/>
    <mergeCell ref="A136:G136"/>
    <mergeCell ref="A137:B137"/>
    <mergeCell ref="E139:F139"/>
    <mergeCell ref="A140:B140"/>
    <mergeCell ref="E117:F117"/>
    <mergeCell ref="E118:G118"/>
    <mergeCell ref="A119:G119"/>
    <mergeCell ref="A120:B120"/>
    <mergeCell ref="E123:F123"/>
    <mergeCell ref="A124:B124"/>
    <mergeCell ref="E127:F127"/>
    <mergeCell ref="E128:F128"/>
    <mergeCell ref="E129:G129"/>
    <mergeCell ref="E104:G104"/>
    <mergeCell ref="A105:G105"/>
    <mergeCell ref="A106:B106"/>
    <mergeCell ref="E109:F109"/>
    <mergeCell ref="E110:F110"/>
    <mergeCell ref="E111:G111"/>
    <mergeCell ref="A112:G112"/>
    <mergeCell ref="A113:B113"/>
    <mergeCell ref="E116:F116"/>
    <mergeCell ref="A91:G91"/>
    <mergeCell ref="A92:B92"/>
    <mergeCell ref="E95:F95"/>
    <mergeCell ref="E96:F96"/>
    <mergeCell ref="E97:G97"/>
    <mergeCell ref="A98:G98"/>
    <mergeCell ref="A99:B99"/>
    <mergeCell ref="E102:F102"/>
    <mergeCell ref="E103:F103"/>
    <mergeCell ref="A78:B78"/>
    <mergeCell ref="E81:F81"/>
    <mergeCell ref="E82:F82"/>
    <mergeCell ref="E83:G83"/>
    <mergeCell ref="A84:G84"/>
    <mergeCell ref="A85:B85"/>
    <mergeCell ref="E88:F88"/>
    <mergeCell ref="E89:F89"/>
    <mergeCell ref="E90:G90"/>
    <mergeCell ref="E68:F68"/>
    <mergeCell ref="E69:F69"/>
    <mergeCell ref="E70:G70"/>
    <mergeCell ref="A71:G71"/>
    <mergeCell ref="A72:B72"/>
    <mergeCell ref="E74:F74"/>
    <mergeCell ref="E75:F75"/>
    <mergeCell ref="E76:G76"/>
    <mergeCell ref="A77:G77"/>
    <mergeCell ref="E57:F57"/>
    <mergeCell ref="E58:G58"/>
    <mergeCell ref="A59:G59"/>
    <mergeCell ref="A60:B60"/>
    <mergeCell ref="E62:F62"/>
    <mergeCell ref="E63:F63"/>
    <mergeCell ref="E64:G64"/>
    <mergeCell ref="A65:G65"/>
    <mergeCell ref="A66:B66"/>
    <mergeCell ref="A44:B44"/>
    <mergeCell ref="E46:F46"/>
    <mergeCell ref="E47:F47"/>
    <mergeCell ref="E48:G48"/>
    <mergeCell ref="A49:G49"/>
    <mergeCell ref="A50:B50"/>
    <mergeCell ref="E53:F53"/>
    <mergeCell ref="A54:B54"/>
    <mergeCell ref="E56:F56"/>
    <mergeCell ref="A27:B27"/>
    <mergeCell ref="E34:F34"/>
    <mergeCell ref="A35:B35"/>
    <mergeCell ref="E37:F37"/>
    <mergeCell ref="A38:B38"/>
    <mergeCell ref="E40:F40"/>
    <mergeCell ref="E41:F41"/>
    <mergeCell ref="E42:G42"/>
    <mergeCell ref="A43:G43"/>
    <mergeCell ref="A1057:G1057"/>
    <mergeCell ref="A7:A8"/>
    <mergeCell ref="A9:G9"/>
    <mergeCell ref="F1:G1"/>
    <mergeCell ref="B1:E1"/>
    <mergeCell ref="B3:G3"/>
    <mergeCell ref="F4:F5"/>
    <mergeCell ref="G4:G5"/>
    <mergeCell ref="B4:C4"/>
    <mergeCell ref="B5:C5"/>
    <mergeCell ref="B6:C6"/>
    <mergeCell ref="D4:E8"/>
    <mergeCell ref="B7:C8"/>
    <mergeCell ref="A2:G2"/>
    <mergeCell ref="A10:G10"/>
    <mergeCell ref="A11:B11"/>
    <mergeCell ref="E17:F17"/>
    <mergeCell ref="A18:B18"/>
    <mergeCell ref="E20:F20"/>
    <mergeCell ref="A21:B21"/>
    <mergeCell ref="E23:F23"/>
    <mergeCell ref="E24:F24"/>
    <mergeCell ref="E25:G25"/>
    <mergeCell ref="A26:G26"/>
  </mergeCells>
  <pageMargins left="0.51181102362204722" right="0.51181102362204722" top="0.98425196850393704" bottom="0.98425196850393704" header="0.51181102362204722" footer="0.51181102362204722"/>
  <pageSetup paperSize="9" scale="87" fitToHeight="0" orientation="landscape" r:id="rId1"/>
  <headerFooter>
    <oddHeader xml:space="preserve">&amp;L </oddHeader>
    <oddFooter xml:space="preserve">&amp;L </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57"/>
  <sheetViews>
    <sheetView workbookViewId="0">
      <selection activeCell="F81" sqref="F81"/>
    </sheetView>
  </sheetViews>
  <sheetFormatPr defaultColWidth="14.42578125" defaultRowHeight="15" customHeight="1"/>
  <cols>
    <col min="1" max="1" width="10.28515625" customWidth="1"/>
    <col min="2" max="2" width="65.85546875" customWidth="1"/>
    <col min="3" max="3" width="10.85546875" customWidth="1"/>
    <col min="4" max="4" width="12.28515625" customWidth="1"/>
    <col min="5" max="5" width="13.140625" customWidth="1"/>
    <col min="6" max="6" width="15.85546875" customWidth="1"/>
    <col min="7" max="7" width="9" customWidth="1"/>
    <col min="8" max="8" width="12.5703125" customWidth="1"/>
    <col min="9" max="9" width="13.140625" customWidth="1"/>
    <col min="10" max="11" width="9.140625" customWidth="1"/>
  </cols>
  <sheetData>
    <row r="1" spans="1:11" ht="77.25" customHeight="1">
      <c r="A1" s="569" t="s">
        <v>595</v>
      </c>
      <c r="B1" s="570"/>
      <c r="C1" s="570"/>
      <c r="D1" s="570"/>
      <c r="E1" s="570"/>
      <c r="F1" s="570"/>
      <c r="G1" s="589" t="s">
        <v>1141</v>
      </c>
      <c r="H1" s="589"/>
      <c r="I1" s="589"/>
      <c r="J1" s="589"/>
      <c r="K1" s="590"/>
    </row>
    <row r="2" spans="1:11" ht="18.600000000000001" customHeight="1">
      <c r="A2" s="571"/>
      <c r="B2" s="572"/>
      <c r="C2" s="572"/>
      <c r="D2" s="572"/>
      <c r="E2" s="572"/>
      <c r="F2" s="572"/>
      <c r="G2" s="591"/>
      <c r="H2" s="591"/>
      <c r="I2" s="591"/>
      <c r="J2" s="591"/>
      <c r="K2" s="592"/>
    </row>
    <row r="3" spans="1:11" ht="13.5" customHeight="1" thickBot="1">
      <c r="A3" s="573"/>
      <c r="B3" s="574"/>
      <c r="C3" s="574"/>
      <c r="D3" s="574"/>
      <c r="E3" s="574"/>
      <c r="F3" s="574"/>
      <c r="G3" s="593"/>
      <c r="H3" s="593"/>
      <c r="I3" s="593"/>
      <c r="J3" s="593"/>
      <c r="K3" s="594"/>
    </row>
    <row r="4" spans="1:11" ht="22.15" customHeight="1">
      <c r="A4" s="315" t="s">
        <v>276</v>
      </c>
      <c r="B4" s="169" t="s">
        <v>75</v>
      </c>
      <c r="C4" s="168" t="s">
        <v>135</v>
      </c>
      <c r="D4" s="168" t="s">
        <v>419</v>
      </c>
      <c r="E4" s="168" t="s">
        <v>86</v>
      </c>
      <c r="F4" s="168" t="s">
        <v>167</v>
      </c>
      <c r="G4" s="168" t="s">
        <v>137</v>
      </c>
      <c r="H4" s="168" t="s">
        <v>420</v>
      </c>
      <c r="I4" s="168" t="s">
        <v>15</v>
      </c>
      <c r="J4" s="168" t="s">
        <v>421</v>
      </c>
      <c r="K4" s="316" t="s">
        <v>422</v>
      </c>
    </row>
    <row r="5" spans="1:11" s="296" customFormat="1" ht="22.5">
      <c r="A5" s="317" t="s">
        <v>327</v>
      </c>
      <c r="B5" s="298" t="s">
        <v>239</v>
      </c>
      <c r="C5" s="297" t="s">
        <v>64</v>
      </c>
      <c r="D5" s="297" t="s">
        <v>142</v>
      </c>
      <c r="E5" s="297" t="s">
        <v>180</v>
      </c>
      <c r="F5" s="299">
        <v>3258.56</v>
      </c>
      <c r="G5" s="300">
        <v>17.43</v>
      </c>
      <c r="H5" s="300">
        <v>56796.700799999999</v>
      </c>
      <c r="I5" s="301">
        <v>15.03702866303572</v>
      </c>
      <c r="J5" s="301">
        <v>15.03702866303572</v>
      </c>
      <c r="K5" s="318" t="s">
        <v>57</v>
      </c>
    </row>
    <row r="6" spans="1:11" s="296" customFormat="1" ht="45">
      <c r="A6" s="317" t="s">
        <v>286</v>
      </c>
      <c r="B6" s="298" t="s">
        <v>172</v>
      </c>
      <c r="C6" s="297" t="s">
        <v>64</v>
      </c>
      <c r="D6" s="297" t="s">
        <v>134</v>
      </c>
      <c r="E6" s="297" t="s">
        <v>51</v>
      </c>
      <c r="F6" s="299">
        <v>400</v>
      </c>
      <c r="G6" s="300">
        <v>91.79</v>
      </c>
      <c r="H6" s="300">
        <v>36716</v>
      </c>
      <c r="I6" s="301">
        <v>9.7206270190964936</v>
      </c>
      <c r="J6" s="301">
        <v>24.757655470330775</v>
      </c>
      <c r="K6" s="318" t="s">
        <v>57</v>
      </c>
    </row>
    <row r="7" spans="1:11" s="296" customFormat="1" ht="33.75">
      <c r="A7" s="317" t="s">
        <v>313</v>
      </c>
      <c r="B7" s="298" t="s">
        <v>213</v>
      </c>
      <c r="C7" s="297" t="s">
        <v>64</v>
      </c>
      <c r="D7" s="297" t="s">
        <v>142</v>
      </c>
      <c r="E7" s="297" t="s">
        <v>180</v>
      </c>
      <c r="F7" s="299">
        <v>111.13</v>
      </c>
      <c r="G7" s="300">
        <v>183.65</v>
      </c>
      <c r="H7" s="300">
        <v>20409.0245</v>
      </c>
      <c r="I7" s="301">
        <v>5.4033259338735782</v>
      </c>
      <c r="J7" s="301">
        <v>30.160980212821261</v>
      </c>
      <c r="K7" s="318" t="s">
        <v>57</v>
      </c>
    </row>
    <row r="8" spans="1:11" s="296" customFormat="1" ht="22.5">
      <c r="A8" s="317" t="s">
        <v>864</v>
      </c>
      <c r="B8" s="298" t="s">
        <v>839</v>
      </c>
      <c r="C8" s="297" t="s">
        <v>64</v>
      </c>
      <c r="D8" s="297" t="s">
        <v>142</v>
      </c>
      <c r="E8" s="297" t="s">
        <v>180</v>
      </c>
      <c r="F8" s="299">
        <v>1265</v>
      </c>
      <c r="G8" s="300">
        <v>15.8</v>
      </c>
      <c r="H8" s="300">
        <v>19987</v>
      </c>
      <c r="I8" s="301">
        <v>5.2915941886556714</v>
      </c>
      <c r="J8" s="301">
        <v>35.45257440147693</v>
      </c>
      <c r="K8" s="318" t="s">
        <v>57</v>
      </c>
    </row>
    <row r="9" spans="1:11" s="296" customFormat="1" ht="22.5">
      <c r="A9" s="317" t="s">
        <v>326</v>
      </c>
      <c r="B9" s="298" t="s">
        <v>237</v>
      </c>
      <c r="C9" s="297" t="s">
        <v>64</v>
      </c>
      <c r="D9" s="297" t="s">
        <v>142</v>
      </c>
      <c r="E9" s="297" t="s">
        <v>180</v>
      </c>
      <c r="F9" s="299">
        <v>3258.56</v>
      </c>
      <c r="G9" s="300">
        <v>4.8899999999999997</v>
      </c>
      <c r="H9" s="300">
        <v>15934.358399999999</v>
      </c>
      <c r="I9" s="301">
        <v>4.2186500379945304</v>
      </c>
      <c r="J9" s="301">
        <v>39.671224863074336</v>
      </c>
      <c r="K9" s="318" t="s">
        <v>57</v>
      </c>
    </row>
    <row r="10" spans="1:11" s="296" customFormat="1" ht="33.75">
      <c r="A10" s="317" t="s">
        <v>756</v>
      </c>
      <c r="B10" s="298" t="s">
        <v>757</v>
      </c>
      <c r="C10" s="297" t="s">
        <v>64</v>
      </c>
      <c r="D10" s="297" t="s">
        <v>142</v>
      </c>
      <c r="E10" s="297" t="s">
        <v>180</v>
      </c>
      <c r="F10" s="299">
        <v>94.19</v>
      </c>
      <c r="G10" s="300">
        <v>154.36000000000001</v>
      </c>
      <c r="H10" s="300">
        <v>14539.1684</v>
      </c>
      <c r="I10" s="301">
        <v>3.8492709768012299</v>
      </c>
      <c r="J10" s="301">
        <v>43.520496263478449</v>
      </c>
      <c r="K10" s="318" t="s">
        <v>57</v>
      </c>
    </row>
    <row r="11" spans="1:11" s="296" customFormat="1" ht="22.5">
      <c r="A11" s="317" t="s">
        <v>328</v>
      </c>
      <c r="B11" s="298" t="s">
        <v>241</v>
      </c>
      <c r="C11" s="297" t="s">
        <v>64</v>
      </c>
      <c r="D11" s="297" t="s">
        <v>142</v>
      </c>
      <c r="E11" s="297" t="s">
        <v>180</v>
      </c>
      <c r="F11" s="299">
        <v>688.13</v>
      </c>
      <c r="G11" s="300">
        <v>20.47</v>
      </c>
      <c r="H11" s="300">
        <v>14086.0211</v>
      </c>
      <c r="I11" s="301">
        <v>3.7292994143213676</v>
      </c>
      <c r="J11" s="301">
        <v>47.249795386572835</v>
      </c>
      <c r="K11" s="318" t="s">
        <v>57</v>
      </c>
    </row>
    <row r="12" spans="1:11" s="296" customFormat="1" ht="45">
      <c r="A12" s="319" t="s">
        <v>285</v>
      </c>
      <c r="B12" s="303" t="s">
        <v>101</v>
      </c>
      <c r="C12" s="302" t="s">
        <v>64</v>
      </c>
      <c r="D12" s="302" t="s">
        <v>134</v>
      </c>
      <c r="E12" s="302" t="s">
        <v>51</v>
      </c>
      <c r="F12" s="304">
        <v>80</v>
      </c>
      <c r="G12" s="305">
        <v>162.85</v>
      </c>
      <c r="H12" s="305">
        <v>13028</v>
      </c>
      <c r="I12" s="306">
        <v>3.449186425666988</v>
      </c>
      <c r="J12" s="306">
        <v>50.698981812239822</v>
      </c>
      <c r="K12" s="320" t="s">
        <v>58</v>
      </c>
    </row>
    <row r="13" spans="1:11" s="296" customFormat="1" ht="22.5">
      <c r="A13" s="319" t="s">
        <v>762</v>
      </c>
      <c r="B13" s="303" t="s">
        <v>763</v>
      </c>
      <c r="C13" s="302" t="s">
        <v>64</v>
      </c>
      <c r="D13" s="302" t="s">
        <v>142</v>
      </c>
      <c r="E13" s="302" t="s">
        <v>180</v>
      </c>
      <c r="F13" s="304">
        <v>459.54</v>
      </c>
      <c r="G13" s="305">
        <v>28.15</v>
      </c>
      <c r="H13" s="305">
        <v>12936.050999999999</v>
      </c>
      <c r="I13" s="306">
        <v>3.424842762583348</v>
      </c>
      <c r="J13" s="306">
        <v>54.123824310071377</v>
      </c>
      <c r="K13" s="320" t="s">
        <v>58</v>
      </c>
    </row>
    <row r="14" spans="1:11" s="296" customFormat="1" ht="33.75">
      <c r="A14" s="319" t="s">
        <v>321</v>
      </c>
      <c r="B14" s="303" t="s">
        <v>322</v>
      </c>
      <c r="C14" s="302" t="s">
        <v>64</v>
      </c>
      <c r="D14" s="302" t="s">
        <v>142</v>
      </c>
      <c r="E14" s="302" t="s">
        <v>180</v>
      </c>
      <c r="F14" s="304">
        <v>285.60000000000002</v>
      </c>
      <c r="G14" s="305">
        <v>42.02</v>
      </c>
      <c r="H14" s="305">
        <v>12000.912</v>
      </c>
      <c r="I14" s="306">
        <v>3.1772630308584633</v>
      </c>
      <c r="J14" s="306">
        <v>57.301086811426238</v>
      </c>
      <c r="K14" s="320" t="s">
        <v>58</v>
      </c>
    </row>
    <row r="15" spans="1:11" s="296" customFormat="1" ht="22.5">
      <c r="A15" s="319" t="s">
        <v>736</v>
      </c>
      <c r="B15" s="303" t="s">
        <v>737</v>
      </c>
      <c r="C15" s="302" t="s">
        <v>143</v>
      </c>
      <c r="D15" s="302" t="s">
        <v>142</v>
      </c>
      <c r="E15" s="302" t="s">
        <v>184</v>
      </c>
      <c r="F15" s="304">
        <v>157.96</v>
      </c>
      <c r="G15" s="305">
        <v>72.3</v>
      </c>
      <c r="H15" s="305">
        <v>11420.508</v>
      </c>
      <c r="I15" s="306">
        <v>3.0236000282331319</v>
      </c>
      <c r="J15" s="306">
        <v>60.324687369162966</v>
      </c>
      <c r="K15" s="320" t="s">
        <v>58</v>
      </c>
    </row>
    <row r="16" spans="1:11" s="296" customFormat="1" ht="22.5">
      <c r="A16" s="319" t="s">
        <v>743</v>
      </c>
      <c r="B16" s="303" t="s">
        <v>744</v>
      </c>
      <c r="C16" s="302" t="s">
        <v>64</v>
      </c>
      <c r="D16" s="302" t="s">
        <v>142</v>
      </c>
      <c r="E16" s="302" t="s">
        <v>180</v>
      </c>
      <c r="F16" s="304">
        <v>101.5</v>
      </c>
      <c r="G16" s="305">
        <v>104.09</v>
      </c>
      <c r="H16" s="305">
        <v>10565.135</v>
      </c>
      <c r="I16" s="306">
        <v>2.797138488435615</v>
      </c>
      <c r="J16" s="306">
        <v>63.121827181357574</v>
      </c>
      <c r="K16" s="320" t="s">
        <v>58</v>
      </c>
    </row>
    <row r="17" spans="1:11" s="296" customFormat="1" ht="33.75">
      <c r="A17" s="319" t="s">
        <v>793</v>
      </c>
      <c r="B17" s="303" t="s">
        <v>794</v>
      </c>
      <c r="C17" s="302" t="s">
        <v>64</v>
      </c>
      <c r="D17" s="302" t="s">
        <v>142</v>
      </c>
      <c r="E17" s="302" t="s">
        <v>180</v>
      </c>
      <c r="F17" s="304">
        <v>134.18</v>
      </c>
      <c r="G17" s="305">
        <v>64.95</v>
      </c>
      <c r="H17" s="305">
        <v>8714.991</v>
      </c>
      <c r="I17" s="306">
        <v>2.3073095376888215</v>
      </c>
      <c r="J17" s="306">
        <v>65.429136454294593</v>
      </c>
      <c r="K17" s="320" t="s">
        <v>58</v>
      </c>
    </row>
    <row r="18" spans="1:11" s="296" customFormat="1" ht="22.5">
      <c r="A18" s="319" t="s">
        <v>612</v>
      </c>
      <c r="B18" s="303" t="s">
        <v>613</v>
      </c>
      <c r="C18" s="302" t="s">
        <v>143</v>
      </c>
      <c r="D18" s="302" t="s">
        <v>142</v>
      </c>
      <c r="E18" s="302" t="s">
        <v>100</v>
      </c>
      <c r="F18" s="304">
        <v>7</v>
      </c>
      <c r="G18" s="305">
        <v>1133.3499999999999</v>
      </c>
      <c r="H18" s="305">
        <v>7933.45</v>
      </c>
      <c r="I18" s="306">
        <v>2.1003951526487383</v>
      </c>
      <c r="J18" s="306">
        <v>67.529531606943337</v>
      </c>
      <c r="K18" s="320" t="s">
        <v>58</v>
      </c>
    </row>
    <row r="19" spans="1:11" s="296" customFormat="1" ht="45">
      <c r="A19" s="319" t="s">
        <v>722</v>
      </c>
      <c r="B19" s="303" t="s">
        <v>723</v>
      </c>
      <c r="C19" s="302" t="s">
        <v>64</v>
      </c>
      <c r="D19" s="302" t="s">
        <v>142</v>
      </c>
      <c r="E19" s="302" t="s">
        <v>180</v>
      </c>
      <c r="F19" s="304">
        <v>7.54</v>
      </c>
      <c r="G19" s="305">
        <v>994.22</v>
      </c>
      <c r="H19" s="305">
        <v>7496.4188000000004</v>
      </c>
      <c r="I19" s="306">
        <v>1.9846903566222605</v>
      </c>
      <c r="J19" s="306">
        <v>69.514222281267749</v>
      </c>
      <c r="K19" s="320" t="s">
        <v>58</v>
      </c>
    </row>
    <row r="20" spans="1:11" s="296" customFormat="1" ht="22.5">
      <c r="A20" s="319" t="s">
        <v>779</v>
      </c>
      <c r="B20" s="303" t="s">
        <v>780</v>
      </c>
      <c r="C20" s="302" t="s">
        <v>64</v>
      </c>
      <c r="D20" s="302" t="s">
        <v>142</v>
      </c>
      <c r="E20" s="302" t="s">
        <v>180</v>
      </c>
      <c r="F20" s="304">
        <v>331.6</v>
      </c>
      <c r="G20" s="305">
        <v>21.13</v>
      </c>
      <c r="H20" s="305">
        <v>7006.7079999999996</v>
      </c>
      <c r="I20" s="306">
        <v>1.8550385417725119</v>
      </c>
      <c r="J20" s="306">
        <v>71.369261352543859</v>
      </c>
      <c r="K20" s="320" t="s">
        <v>58</v>
      </c>
    </row>
    <row r="21" spans="1:11" s="296" customFormat="1" ht="22.5">
      <c r="A21" s="319" t="s">
        <v>323</v>
      </c>
      <c r="B21" s="303" t="s">
        <v>263</v>
      </c>
      <c r="C21" s="302" t="s">
        <v>143</v>
      </c>
      <c r="D21" s="302" t="s">
        <v>142</v>
      </c>
      <c r="E21" s="302" t="s">
        <v>184</v>
      </c>
      <c r="F21" s="304">
        <v>285.60000000000002</v>
      </c>
      <c r="G21" s="305">
        <v>21.52</v>
      </c>
      <c r="H21" s="305">
        <v>6146.1120000000001</v>
      </c>
      <c r="I21" s="306">
        <v>1.6271942033335109</v>
      </c>
      <c r="J21" s="306">
        <v>72.996455026373781</v>
      </c>
      <c r="K21" s="320" t="s">
        <v>58</v>
      </c>
    </row>
    <row r="22" spans="1:11" s="296" customFormat="1" ht="22.5">
      <c r="A22" s="319" t="s">
        <v>782</v>
      </c>
      <c r="B22" s="303" t="s">
        <v>783</v>
      </c>
      <c r="C22" s="302" t="s">
        <v>64</v>
      </c>
      <c r="D22" s="302" t="s">
        <v>142</v>
      </c>
      <c r="E22" s="302" t="s">
        <v>180</v>
      </c>
      <c r="F22" s="304">
        <v>218.57</v>
      </c>
      <c r="G22" s="305">
        <v>27.9</v>
      </c>
      <c r="H22" s="305">
        <v>6098.1030000000001</v>
      </c>
      <c r="I22" s="306">
        <v>1.6144837342584539</v>
      </c>
      <c r="J22" s="306">
        <v>74.610937966376824</v>
      </c>
      <c r="K22" s="320" t="s">
        <v>58</v>
      </c>
    </row>
    <row r="23" spans="1:11" s="296" customFormat="1" ht="22.5">
      <c r="A23" s="319" t="s">
        <v>739</v>
      </c>
      <c r="B23" s="303" t="s">
        <v>740</v>
      </c>
      <c r="C23" s="302" t="s">
        <v>64</v>
      </c>
      <c r="D23" s="302" t="s">
        <v>142</v>
      </c>
      <c r="E23" s="302" t="s">
        <v>180</v>
      </c>
      <c r="F23" s="304">
        <v>33.549999999999997</v>
      </c>
      <c r="G23" s="305">
        <v>168.29</v>
      </c>
      <c r="H23" s="305">
        <v>5646.1295</v>
      </c>
      <c r="I23" s="306">
        <v>1.4948229374392028</v>
      </c>
      <c r="J23" s="306">
        <v>76.105761036191936</v>
      </c>
      <c r="K23" s="320" t="s">
        <v>58</v>
      </c>
    </row>
    <row r="24" spans="1:11" s="296" customFormat="1" ht="22.5">
      <c r="A24" s="319" t="s">
        <v>289</v>
      </c>
      <c r="B24" s="303" t="s">
        <v>176</v>
      </c>
      <c r="C24" s="302" t="s">
        <v>64</v>
      </c>
      <c r="D24" s="302" t="s">
        <v>142</v>
      </c>
      <c r="E24" s="302" t="s">
        <v>55</v>
      </c>
      <c r="F24" s="304">
        <v>150</v>
      </c>
      <c r="G24" s="305">
        <v>36.97</v>
      </c>
      <c r="H24" s="305">
        <v>5545.5</v>
      </c>
      <c r="I24" s="306">
        <v>1.4681810963721431</v>
      </c>
      <c r="J24" s="306">
        <v>77.573942132564071</v>
      </c>
      <c r="K24" s="320" t="s">
        <v>58</v>
      </c>
    </row>
    <row r="25" spans="1:11" s="296" customFormat="1" ht="22.5">
      <c r="A25" s="319" t="s">
        <v>296</v>
      </c>
      <c r="B25" s="303" t="s">
        <v>297</v>
      </c>
      <c r="C25" s="302" t="s">
        <v>64</v>
      </c>
      <c r="D25" s="302" t="s">
        <v>142</v>
      </c>
      <c r="E25" s="302" t="s">
        <v>55</v>
      </c>
      <c r="F25" s="304">
        <v>919.89</v>
      </c>
      <c r="G25" s="305">
        <v>5.72</v>
      </c>
      <c r="H25" s="305">
        <v>5261.7708000000002</v>
      </c>
      <c r="I25" s="306">
        <v>1.3930632804982293</v>
      </c>
      <c r="J25" s="306">
        <v>78.967005201260875</v>
      </c>
      <c r="K25" s="320" t="s">
        <v>58</v>
      </c>
    </row>
    <row r="26" spans="1:11" s="296" customFormat="1" ht="22.5">
      <c r="A26" s="321" t="s">
        <v>776</v>
      </c>
      <c r="B26" s="308" t="s">
        <v>777</v>
      </c>
      <c r="C26" s="307" t="s">
        <v>143</v>
      </c>
      <c r="D26" s="307" t="s">
        <v>142</v>
      </c>
      <c r="E26" s="307" t="s">
        <v>184</v>
      </c>
      <c r="F26" s="309">
        <v>331.6</v>
      </c>
      <c r="G26" s="310">
        <v>15.43</v>
      </c>
      <c r="H26" s="310">
        <v>5116.5879999999997</v>
      </c>
      <c r="I26" s="311">
        <v>1.3546258731448113</v>
      </c>
      <c r="J26" s="311">
        <v>80.321631603909296</v>
      </c>
      <c r="K26" s="322" t="s">
        <v>49</v>
      </c>
    </row>
    <row r="27" spans="1:11" s="296" customFormat="1" ht="45">
      <c r="A27" s="321" t="s">
        <v>288</v>
      </c>
      <c r="B27" s="308" t="s">
        <v>108</v>
      </c>
      <c r="C27" s="307" t="s">
        <v>64</v>
      </c>
      <c r="D27" s="307" t="s">
        <v>106</v>
      </c>
      <c r="E27" s="307" t="s">
        <v>109</v>
      </c>
      <c r="F27" s="309">
        <v>120</v>
      </c>
      <c r="G27" s="310">
        <v>37.89</v>
      </c>
      <c r="H27" s="310">
        <v>4546.8</v>
      </c>
      <c r="I27" s="311">
        <v>1.2037734756081255</v>
      </c>
      <c r="J27" s="311">
        <v>81.525405079517412</v>
      </c>
      <c r="K27" s="322" t="s">
        <v>49</v>
      </c>
    </row>
    <row r="28" spans="1:11" s="296" customFormat="1" ht="12">
      <c r="A28" s="321" t="s">
        <v>765</v>
      </c>
      <c r="B28" s="308" t="s">
        <v>766</v>
      </c>
      <c r="C28" s="307" t="s">
        <v>64</v>
      </c>
      <c r="D28" s="307" t="s">
        <v>142</v>
      </c>
      <c r="E28" s="307" t="s">
        <v>180</v>
      </c>
      <c r="F28" s="309">
        <v>688.13</v>
      </c>
      <c r="G28" s="310">
        <v>6.13</v>
      </c>
      <c r="H28" s="310">
        <v>4218.2368999999999</v>
      </c>
      <c r="I28" s="311">
        <v>1.1167858040933063</v>
      </c>
      <c r="J28" s="311">
        <v>82.642191704341286</v>
      </c>
      <c r="K28" s="322" t="s">
        <v>49</v>
      </c>
    </row>
    <row r="29" spans="1:11" s="296" customFormat="1" ht="33.75">
      <c r="A29" s="321" t="s">
        <v>643</v>
      </c>
      <c r="B29" s="308" t="s">
        <v>644</v>
      </c>
      <c r="C29" s="307" t="s">
        <v>64</v>
      </c>
      <c r="D29" s="307" t="s">
        <v>142</v>
      </c>
      <c r="E29" s="307" t="s">
        <v>55</v>
      </c>
      <c r="F29" s="309">
        <v>243.85</v>
      </c>
      <c r="G29" s="310">
        <v>16.59</v>
      </c>
      <c r="H29" s="310">
        <v>4045.4715000000001</v>
      </c>
      <c r="I29" s="311">
        <v>1.071045853793573</v>
      </c>
      <c r="J29" s="311">
        <v>83.713237161007157</v>
      </c>
      <c r="K29" s="322" t="s">
        <v>49</v>
      </c>
    </row>
    <row r="30" spans="1:11" s="296" customFormat="1" ht="22.5">
      <c r="A30" s="321" t="s">
        <v>743</v>
      </c>
      <c r="B30" s="308" t="s">
        <v>746</v>
      </c>
      <c r="C30" s="307" t="s">
        <v>64</v>
      </c>
      <c r="D30" s="307" t="s">
        <v>142</v>
      </c>
      <c r="E30" s="307" t="s">
        <v>180</v>
      </c>
      <c r="F30" s="309">
        <v>32.450000000000003</v>
      </c>
      <c r="G30" s="310">
        <v>118.36</v>
      </c>
      <c r="H30" s="310">
        <v>3840.7820000000002</v>
      </c>
      <c r="I30" s="311">
        <v>1.0168539406160657</v>
      </c>
      <c r="J30" s="311">
        <v>84.730090572119636</v>
      </c>
      <c r="K30" s="322" t="s">
        <v>49</v>
      </c>
    </row>
    <row r="31" spans="1:11" s="296" customFormat="1" ht="33.75">
      <c r="A31" s="321" t="s">
        <v>733</v>
      </c>
      <c r="B31" s="308" t="s">
        <v>227</v>
      </c>
      <c r="C31" s="307" t="s">
        <v>64</v>
      </c>
      <c r="D31" s="307" t="s">
        <v>142</v>
      </c>
      <c r="E31" s="307" t="s">
        <v>180</v>
      </c>
      <c r="F31" s="309">
        <v>52</v>
      </c>
      <c r="G31" s="310">
        <v>71.34</v>
      </c>
      <c r="H31" s="310">
        <v>3709.68</v>
      </c>
      <c r="I31" s="311">
        <v>0.98214445038135645</v>
      </c>
      <c r="J31" s="311">
        <v>85.712235022500991</v>
      </c>
      <c r="K31" s="322" t="s">
        <v>49</v>
      </c>
    </row>
    <row r="32" spans="1:11" s="296" customFormat="1" ht="12">
      <c r="A32" s="321" t="s">
        <v>615</v>
      </c>
      <c r="B32" s="308" t="s">
        <v>616</v>
      </c>
      <c r="C32" s="307" t="s">
        <v>64</v>
      </c>
      <c r="D32" s="307" t="s">
        <v>142</v>
      </c>
      <c r="E32" s="307" t="s">
        <v>180</v>
      </c>
      <c r="F32" s="309">
        <v>1662.58</v>
      </c>
      <c r="G32" s="310">
        <v>2.08</v>
      </c>
      <c r="H32" s="310">
        <v>3458.1664000000001</v>
      </c>
      <c r="I32" s="311">
        <v>0.9155557725343626</v>
      </c>
      <c r="J32" s="311">
        <v>86.627791748141817</v>
      </c>
      <c r="K32" s="322" t="s">
        <v>49</v>
      </c>
    </row>
    <row r="33" spans="1:11" s="296" customFormat="1" ht="22.5">
      <c r="A33" s="321" t="s">
        <v>318</v>
      </c>
      <c r="B33" s="308" t="s">
        <v>715</v>
      </c>
      <c r="C33" s="307" t="s">
        <v>64</v>
      </c>
      <c r="D33" s="307" t="s">
        <v>142</v>
      </c>
      <c r="E33" s="307" t="s">
        <v>48</v>
      </c>
      <c r="F33" s="309">
        <v>8</v>
      </c>
      <c r="G33" s="310">
        <v>429.64</v>
      </c>
      <c r="H33" s="310">
        <v>3437.12</v>
      </c>
      <c r="I33" s="311">
        <v>0.909983700290798</v>
      </c>
      <c r="J33" s="311">
        <v>87.537775448432612</v>
      </c>
      <c r="K33" s="322" t="s">
        <v>49</v>
      </c>
    </row>
    <row r="34" spans="1:11" s="296" customFormat="1" ht="22.5">
      <c r="A34" s="321" t="s">
        <v>310</v>
      </c>
      <c r="B34" s="308" t="s">
        <v>207</v>
      </c>
      <c r="C34" s="307" t="s">
        <v>64</v>
      </c>
      <c r="D34" s="307" t="s">
        <v>142</v>
      </c>
      <c r="E34" s="307" t="s">
        <v>48</v>
      </c>
      <c r="F34" s="309">
        <v>47</v>
      </c>
      <c r="G34" s="310">
        <v>71.569999999999993</v>
      </c>
      <c r="H34" s="310">
        <v>3363.79</v>
      </c>
      <c r="I34" s="311">
        <v>0.89056945093601148</v>
      </c>
      <c r="J34" s="311">
        <v>88.428344899368639</v>
      </c>
      <c r="K34" s="322" t="s">
        <v>49</v>
      </c>
    </row>
    <row r="35" spans="1:11" s="296" customFormat="1" ht="22.5">
      <c r="A35" s="321" t="s">
        <v>623</v>
      </c>
      <c r="B35" s="308" t="s">
        <v>624</v>
      </c>
      <c r="C35" s="307" t="s">
        <v>64</v>
      </c>
      <c r="D35" s="307" t="s">
        <v>142</v>
      </c>
      <c r="E35" s="307" t="s">
        <v>55</v>
      </c>
      <c r="F35" s="309">
        <v>90</v>
      </c>
      <c r="G35" s="310">
        <v>31.69</v>
      </c>
      <c r="H35" s="310">
        <v>2852.1</v>
      </c>
      <c r="I35" s="311">
        <v>0.75509860336542955</v>
      </c>
      <c r="J35" s="311">
        <v>89.183443502734065</v>
      </c>
      <c r="K35" s="322" t="s">
        <v>49</v>
      </c>
    </row>
    <row r="36" spans="1:11" s="296" customFormat="1" ht="33.75">
      <c r="A36" s="321" t="s">
        <v>790</v>
      </c>
      <c r="B36" s="308" t="s">
        <v>791</v>
      </c>
      <c r="C36" s="307" t="s">
        <v>64</v>
      </c>
      <c r="D36" s="307" t="s">
        <v>142</v>
      </c>
      <c r="E36" s="307" t="s">
        <v>180</v>
      </c>
      <c r="F36" s="309">
        <v>134.18</v>
      </c>
      <c r="G36" s="310">
        <v>20.04</v>
      </c>
      <c r="H36" s="310">
        <v>2688.9672</v>
      </c>
      <c r="I36" s="311">
        <v>0.71190890123608919</v>
      </c>
      <c r="J36" s="311">
        <v>89.89535314527518</v>
      </c>
      <c r="K36" s="322" t="s">
        <v>49</v>
      </c>
    </row>
    <row r="37" spans="1:11" s="296" customFormat="1" ht="33.75">
      <c r="A37" s="321" t="s">
        <v>710</v>
      </c>
      <c r="B37" s="308" t="s">
        <v>711</v>
      </c>
      <c r="C37" s="307" t="s">
        <v>64</v>
      </c>
      <c r="D37" s="307" t="s">
        <v>142</v>
      </c>
      <c r="E37" s="307" t="s">
        <v>48</v>
      </c>
      <c r="F37" s="309">
        <v>2</v>
      </c>
      <c r="G37" s="310">
        <v>1181.56</v>
      </c>
      <c r="H37" s="310">
        <v>2363.12</v>
      </c>
      <c r="I37" s="311">
        <v>0.62564026912973381</v>
      </c>
      <c r="J37" s="311">
        <v>90.520993414404927</v>
      </c>
      <c r="K37" s="322" t="s">
        <v>49</v>
      </c>
    </row>
    <row r="38" spans="1:11" s="296" customFormat="1" ht="33.75">
      <c r="A38" s="321" t="s">
        <v>750</v>
      </c>
      <c r="B38" s="308" t="s">
        <v>751</v>
      </c>
      <c r="C38" s="307" t="s">
        <v>64</v>
      </c>
      <c r="D38" s="307" t="s">
        <v>142</v>
      </c>
      <c r="E38" s="307" t="s">
        <v>180</v>
      </c>
      <c r="F38" s="309">
        <v>9.48</v>
      </c>
      <c r="G38" s="310">
        <v>188.35</v>
      </c>
      <c r="H38" s="310">
        <v>1785.558</v>
      </c>
      <c r="I38" s="311">
        <v>0.47272969111460661</v>
      </c>
      <c r="J38" s="311">
        <v>90.99372363502313</v>
      </c>
      <c r="K38" s="322" t="s">
        <v>49</v>
      </c>
    </row>
    <row r="39" spans="1:11" s="296" customFormat="1" ht="12">
      <c r="A39" s="321" t="s">
        <v>787</v>
      </c>
      <c r="B39" s="308" t="s">
        <v>788</v>
      </c>
      <c r="C39" s="307" t="s">
        <v>64</v>
      </c>
      <c r="D39" s="307" t="s">
        <v>142</v>
      </c>
      <c r="E39" s="307" t="s">
        <v>180</v>
      </c>
      <c r="F39" s="309">
        <v>134.18</v>
      </c>
      <c r="G39" s="310">
        <v>12.93</v>
      </c>
      <c r="H39" s="310">
        <v>1734.9474</v>
      </c>
      <c r="I39" s="311">
        <v>0.45933044376160836</v>
      </c>
      <c r="J39" s="311">
        <v>91.453054767139406</v>
      </c>
      <c r="K39" s="322" t="s">
        <v>49</v>
      </c>
    </row>
    <row r="40" spans="1:11" s="296" customFormat="1" ht="33.75">
      <c r="A40" s="321" t="s">
        <v>731</v>
      </c>
      <c r="B40" s="308" t="s">
        <v>732</v>
      </c>
      <c r="C40" s="307" t="s">
        <v>64</v>
      </c>
      <c r="D40" s="307" t="s">
        <v>142</v>
      </c>
      <c r="E40" s="307" t="s">
        <v>180</v>
      </c>
      <c r="F40" s="309">
        <v>285.60000000000002</v>
      </c>
      <c r="G40" s="310">
        <v>5.97</v>
      </c>
      <c r="H40" s="310">
        <v>1705.0319999999999</v>
      </c>
      <c r="I40" s="311">
        <v>0.45141028782068121</v>
      </c>
      <c r="J40" s="311">
        <v>91.90446452545649</v>
      </c>
      <c r="K40" s="322" t="s">
        <v>49</v>
      </c>
    </row>
    <row r="41" spans="1:11" s="296" customFormat="1" ht="33.75">
      <c r="A41" s="321" t="s">
        <v>753</v>
      </c>
      <c r="B41" s="308" t="s">
        <v>754</v>
      </c>
      <c r="C41" s="307" t="s">
        <v>64</v>
      </c>
      <c r="D41" s="307" t="s">
        <v>142</v>
      </c>
      <c r="E41" s="307" t="s">
        <v>180</v>
      </c>
      <c r="F41" s="309">
        <v>9.68</v>
      </c>
      <c r="G41" s="310">
        <v>169.71</v>
      </c>
      <c r="H41" s="310">
        <v>1642.7927999999999</v>
      </c>
      <c r="I41" s="311">
        <v>0.43493234770827932</v>
      </c>
      <c r="J41" s="311">
        <v>92.339396131859743</v>
      </c>
      <c r="K41" s="322" t="s">
        <v>49</v>
      </c>
    </row>
    <row r="42" spans="1:11" s="296" customFormat="1" ht="22.5">
      <c r="A42" s="321" t="s">
        <v>610</v>
      </c>
      <c r="B42" s="308" t="s">
        <v>611</v>
      </c>
      <c r="C42" s="307" t="s">
        <v>143</v>
      </c>
      <c r="D42" s="307" t="s">
        <v>142</v>
      </c>
      <c r="E42" s="307" t="s">
        <v>184</v>
      </c>
      <c r="F42" s="309">
        <v>109.73</v>
      </c>
      <c r="G42" s="310">
        <v>14.83</v>
      </c>
      <c r="H42" s="310">
        <v>1627.2959000000001</v>
      </c>
      <c r="I42" s="311">
        <v>0.43082951556827936</v>
      </c>
      <c r="J42" s="311">
        <v>92.770226732910388</v>
      </c>
      <c r="K42" s="322" t="s">
        <v>49</v>
      </c>
    </row>
    <row r="43" spans="1:11" s="296" customFormat="1" ht="33.75">
      <c r="A43" s="321" t="s">
        <v>665</v>
      </c>
      <c r="B43" s="308" t="s">
        <v>666</v>
      </c>
      <c r="C43" s="307" t="s">
        <v>64</v>
      </c>
      <c r="D43" s="307" t="s">
        <v>142</v>
      </c>
      <c r="E43" s="307" t="s">
        <v>48</v>
      </c>
      <c r="F43" s="309">
        <v>2</v>
      </c>
      <c r="G43" s="310">
        <v>805.34</v>
      </c>
      <c r="H43" s="310">
        <v>1610.68</v>
      </c>
      <c r="I43" s="311">
        <v>0.42643042616620386</v>
      </c>
      <c r="J43" s="311">
        <v>93.196657159076594</v>
      </c>
      <c r="K43" s="322" t="s">
        <v>49</v>
      </c>
    </row>
    <row r="44" spans="1:11" s="296" customFormat="1" ht="12">
      <c r="A44" s="321" t="s">
        <v>674</v>
      </c>
      <c r="B44" s="308" t="s">
        <v>675</v>
      </c>
      <c r="C44" s="307" t="s">
        <v>64</v>
      </c>
      <c r="D44" s="307" t="s">
        <v>142</v>
      </c>
      <c r="E44" s="307" t="s">
        <v>48</v>
      </c>
      <c r="F44" s="309">
        <v>2</v>
      </c>
      <c r="G44" s="310">
        <v>774.97</v>
      </c>
      <c r="H44" s="310">
        <v>1549.94</v>
      </c>
      <c r="I44" s="311">
        <v>0.41034940194951575</v>
      </c>
      <c r="J44" s="311">
        <v>93.607006561026111</v>
      </c>
      <c r="K44" s="322" t="s">
        <v>49</v>
      </c>
    </row>
    <row r="45" spans="1:11" s="296" customFormat="1" ht="12">
      <c r="A45" s="321" t="s">
        <v>773</v>
      </c>
      <c r="B45" s="308" t="s">
        <v>774</v>
      </c>
      <c r="C45" s="307" t="s">
        <v>64</v>
      </c>
      <c r="D45" s="307" t="s">
        <v>142</v>
      </c>
      <c r="E45" s="307" t="s">
        <v>180</v>
      </c>
      <c r="F45" s="309">
        <v>550.16999999999996</v>
      </c>
      <c r="G45" s="310">
        <v>2.78</v>
      </c>
      <c r="H45" s="310">
        <v>1529.4726000000001</v>
      </c>
      <c r="I45" s="311">
        <v>0.40493062099705213</v>
      </c>
      <c r="J45" s="311">
        <v>94.011936493668486</v>
      </c>
      <c r="K45" s="322" t="s">
        <v>49</v>
      </c>
    </row>
    <row r="46" spans="1:11" s="296" customFormat="1" ht="33.75">
      <c r="A46" s="321" t="s">
        <v>640</v>
      </c>
      <c r="B46" s="308" t="s">
        <v>641</v>
      </c>
      <c r="C46" s="307" t="s">
        <v>64</v>
      </c>
      <c r="D46" s="307" t="s">
        <v>142</v>
      </c>
      <c r="E46" s="307" t="s">
        <v>55</v>
      </c>
      <c r="F46" s="309">
        <v>67.61</v>
      </c>
      <c r="G46" s="310">
        <v>21.13</v>
      </c>
      <c r="H46" s="310">
        <v>1428.5993000000001</v>
      </c>
      <c r="I46" s="311">
        <v>0.3782242334416151</v>
      </c>
      <c r="J46" s="311">
        <v>94.390160912436357</v>
      </c>
      <c r="K46" s="322" t="s">
        <v>49</v>
      </c>
    </row>
    <row r="47" spans="1:11" s="296" customFormat="1" ht="22.5">
      <c r="A47" s="321" t="s">
        <v>663</v>
      </c>
      <c r="B47" s="308" t="s">
        <v>208</v>
      </c>
      <c r="C47" s="307" t="s">
        <v>64</v>
      </c>
      <c r="D47" s="307" t="s">
        <v>142</v>
      </c>
      <c r="E47" s="307" t="s">
        <v>48</v>
      </c>
      <c r="F47" s="309">
        <v>22</v>
      </c>
      <c r="G47" s="310">
        <v>64.09</v>
      </c>
      <c r="H47" s="310">
        <v>1409.98</v>
      </c>
      <c r="I47" s="311">
        <v>0.37329474028722287</v>
      </c>
      <c r="J47" s="311">
        <v>94.763455652723579</v>
      </c>
      <c r="K47" s="322" t="s">
        <v>49</v>
      </c>
    </row>
    <row r="48" spans="1:11" s="296" customFormat="1" ht="22.5">
      <c r="A48" s="321" t="s">
        <v>620</v>
      </c>
      <c r="B48" s="308" t="s">
        <v>621</v>
      </c>
      <c r="C48" s="307" t="s">
        <v>64</v>
      </c>
      <c r="D48" s="307" t="s">
        <v>142</v>
      </c>
      <c r="E48" s="307" t="s">
        <v>55</v>
      </c>
      <c r="F48" s="309">
        <v>310.67</v>
      </c>
      <c r="G48" s="310">
        <v>3.95</v>
      </c>
      <c r="H48" s="310">
        <v>1227.1465000000001</v>
      </c>
      <c r="I48" s="311">
        <v>0.32488924240902323</v>
      </c>
      <c r="J48" s="311">
        <v>95.088345821763895</v>
      </c>
      <c r="K48" s="322" t="s">
        <v>49</v>
      </c>
    </row>
    <row r="49" spans="1:11" s="296" customFormat="1" ht="22.5">
      <c r="A49" s="321" t="s">
        <v>667</v>
      </c>
      <c r="B49" s="308" t="s">
        <v>668</v>
      </c>
      <c r="C49" s="307" t="s">
        <v>64</v>
      </c>
      <c r="D49" s="307" t="s">
        <v>142</v>
      </c>
      <c r="E49" s="307" t="s">
        <v>48</v>
      </c>
      <c r="F49" s="309">
        <v>1.1100000000000001</v>
      </c>
      <c r="G49" s="310">
        <v>1050.1099999999999</v>
      </c>
      <c r="H49" s="310">
        <v>1165.6221</v>
      </c>
      <c r="I49" s="311">
        <v>0.30860054688190425</v>
      </c>
      <c r="J49" s="311">
        <v>95.396945812667028</v>
      </c>
      <c r="K49" s="322" t="s">
        <v>49</v>
      </c>
    </row>
    <row r="50" spans="1:11" s="296" customFormat="1" ht="22.5">
      <c r="A50" s="321" t="s">
        <v>608</v>
      </c>
      <c r="B50" s="308" t="s">
        <v>609</v>
      </c>
      <c r="C50" s="307" t="s">
        <v>64</v>
      </c>
      <c r="D50" s="307" t="s">
        <v>142</v>
      </c>
      <c r="E50" s="307" t="s">
        <v>180</v>
      </c>
      <c r="F50" s="309">
        <v>113.35</v>
      </c>
      <c r="G50" s="310">
        <v>10.17</v>
      </c>
      <c r="H50" s="310">
        <v>1152.7695000000001</v>
      </c>
      <c r="I50" s="311">
        <v>0.30519779792162427</v>
      </c>
      <c r="J50" s="311">
        <v>95.702143742964552</v>
      </c>
      <c r="K50" s="322" t="s">
        <v>49</v>
      </c>
    </row>
    <row r="51" spans="1:11" s="296" customFormat="1" ht="12">
      <c r="A51" s="321" t="s">
        <v>315</v>
      </c>
      <c r="B51" s="308" t="s">
        <v>217</v>
      </c>
      <c r="C51" s="307" t="s">
        <v>64</v>
      </c>
      <c r="D51" s="307" t="s">
        <v>142</v>
      </c>
      <c r="E51" s="307" t="s">
        <v>55</v>
      </c>
      <c r="F51" s="309">
        <v>14</v>
      </c>
      <c r="G51" s="310">
        <v>81.12</v>
      </c>
      <c r="H51" s="310">
        <v>1135.68</v>
      </c>
      <c r="I51" s="311">
        <v>0.30067332206796782</v>
      </c>
      <c r="J51" s="311">
        <v>96.002817065032517</v>
      </c>
      <c r="K51" s="322" t="s">
        <v>49</v>
      </c>
    </row>
    <row r="52" spans="1:11" s="296" customFormat="1" ht="22.5">
      <c r="A52" s="321" t="s">
        <v>317</v>
      </c>
      <c r="B52" s="308" t="s">
        <v>713</v>
      </c>
      <c r="C52" s="307" t="s">
        <v>64</v>
      </c>
      <c r="D52" s="307" t="s">
        <v>142</v>
      </c>
      <c r="E52" s="307" t="s">
        <v>48</v>
      </c>
      <c r="F52" s="309">
        <v>8</v>
      </c>
      <c r="G52" s="310">
        <v>120.08</v>
      </c>
      <c r="H52" s="310">
        <v>960.64</v>
      </c>
      <c r="I52" s="311">
        <v>0.2543311673282726</v>
      </c>
      <c r="J52" s="311">
        <v>96.257148232360791</v>
      </c>
      <c r="K52" s="322" t="s">
        <v>49</v>
      </c>
    </row>
    <row r="53" spans="1:11" s="296" customFormat="1" ht="22.5">
      <c r="A53" s="321" t="s">
        <v>680</v>
      </c>
      <c r="B53" s="308" t="s">
        <v>681</v>
      </c>
      <c r="C53" s="307" t="s">
        <v>64</v>
      </c>
      <c r="D53" s="307" t="s">
        <v>142</v>
      </c>
      <c r="E53" s="307" t="s">
        <v>48</v>
      </c>
      <c r="F53" s="309">
        <v>2</v>
      </c>
      <c r="G53" s="310">
        <v>394.61</v>
      </c>
      <c r="H53" s="310">
        <v>789.22</v>
      </c>
      <c r="I53" s="311">
        <v>0.20894741409770495</v>
      </c>
      <c r="J53" s="311">
        <v>96.466095646458498</v>
      </c>
      <c r="K53" s="322" t="s">
        <v>49</v>
      </c>
    </row>
    <row r="54" spans="1:11" s="296" customFormat="1" ht="22.5">
      <c r="A54" s="321" t="s">
        <v>604</v>
      </c>
      <c r="B54" s="308" t="s">
        <v>605</v>
      </c>
      <c r="C54" s="307" t="s">
        <v>143</v>
      </c>
      <c r="D54" s="307" t="s">
        <v>142</v>
      </c>
      <c r="E54" s="307" t="s">
        <v>184</v>
      </c>
      <c r="F54" s="309">
        <v>114.45</v>
      </c>
      <c r="G54" s="310">
        <v>6.69</v>
      </c>
      <c r="H54" s="310">
        <v>765.67049999999995</v>
      </c>
      <c r="I54" s="311">
        <v>0.20271264162831248</v>
      </c>
      <c r="J54" s="311">
        <v>96.668808155710906</v>
      </c>
      <c r="K54" s="322" t="s">
        <v>49</v>
      </c>
    </row>
    <row r="55" spans="1:11" s="296" customFormat="1" ht="33.75">
      <c r="A55" s="321" t="s">
        <v>857</v>
      </c>
      <c r="B55" s="308" t="s">
        <v>811</v>
      </c>
      <c r="C55" s="307" t="s">
        <v>64</v>
      </c>
      <c r="D55" s="307" t="s">
        <v>142</v>
      </c>
      <c r="E55" s="307" t="s">
        <v>48</v>
      </c>
      <c r="F55" s="309">
        <v>1</v>
      </c>
      <c r="G55" s="310">
        <v>749.46</v>
      </c>
      <c r="H55" s="310">
        <v>749.46</v>
      </c>
      <c r="I55" s="311">
        <v>0.19842088260518734</v>
      </c>
      <c r="J55" s="311">
        <v>96.867229038316097</v>
      </c>
      <c r="K55" s="322" t="s">
        <v>49</v>
      </c>
    </row>
    <row r="56" spans="1:11" s="296" customFormat="1" ht="22.5">
      <c r="A56" s="321" t="s">
        <v>305</v>
      </c>
      <c r="B56" s="308" t="s">
        <v>272</v>
      </c>
      <c r="C56" s="307" t="s">
        <v>64</v>
      </c>
      <c r="D56" s="307" t="s">
        <v>142</v>
      </c>
      <c r="E56" s="307" t="s">
        <v>48</v>
      </c>
      <c r="F56" s="309">
        <v>47</v>
      </c>
      <c r="G56" s="310">
        <v>15.87</v>
      </c>
      <c r="H56" s="310">
        <v>745.89</v>
      </c>
      <c r="I56" s="311">
        <v>0.19747571868596481</v>
      </c>
      <c r="J56" s="311">
        <v>97.064704757002062</v>
      </c>
      <c r="K56" s="322" t="s">
        <v>49</v>
      </c>
    </row>
    <row r="57" spans="1:11" s="296" customFormat="1" ht="22.5">
      <c r="A57" s="321" t="s">
        <v>670</v>
      </c>
      <c r="B57" s="308" t="s">
        <v>671</v>
      </c>
      <c r="C57" s="307" t="s">
        <v>143</v>
      </c>
      <c r="D57" s="307" t="s">
        <v>142</v>
      </c>
      <c r="E57" s="307" t="s">
        <v>672</v>
      </c>
      <c r="F57" s="309">
        <v>2</v>
      </c>
      <c r="G57" s="310">
        <v>337.65</v>
      </c>
      <c r="H57" s="310">
        <v>675.3</v>
      </c>
      <c r="I57" s="311">
        <v>0.17878688925797642</v>
      </c>
      <c r="J57" s="311">
        <v>97.24349164626004</v>
      </c>
      <c r="K57" s="322" t="s">
        <v>49</v>
      </c>
    </row>
    <row r="58" spans="1:11" s="296" customFormat="1" ht="22.5">
      <c r="A58" s="321" t="s">
        <v>309</v>
      </c>
      <c r="B58" s="308" t="s">
        <v>206</v>
      </c>
      <c r="C58" s="307" t="s">
        <v>64</v>
      </c>
      <c r="D58" s="307" t="s">
        <v>142</v>
      </c>
      <c r="E58" s="307" t="s">
        <v>48</v>
      </c>
      <c r="F58" s="309">
        <v>10</v>
      </c>
      <c r="G58" s="310">
        <v>64.239999999999995</v>
      </c>
      <c r="H58" s="310">
        <v>642.4</v>
      </c>
      <c r="I58" s="311">
        <v>0.17007655510043546</v>
      </c>
      <c r="J58" s="311">
        <v>97.413568201360476</v>
      </c>
      <c r="K58" s="322" t="s">
        <v>49</v>
      </c>
    </row>
    <row r="59" spans="1:11" s="296" customFormat="1" ht="33.75">
      <c r="A59" s="321" t="s">
        <v>865</v>
      </c>
      <c r="B59" s="308" t="s">
        <v>183</v>
      </c>
      <c r="C59" s="307" t="s">
        <v>143</v>
      </c>
      <c r="D59" s="307" t="s">
        <v>142</v>
      </c>
      <c r="E59" s="307" t="s">
        <v>184</v>
      </c>
      <c r="F59" s="309">
        <v>128.33000000000001</v>
      </c>
      <c r="G59" s="310">
        <v>4.8600000000000003</v>
      </c>
      <c r="H59" s="310">
        <v>623.68380000000002</v>
      </c>
      <c r="I59" s="311">
        <v>0.16512140749680723</v>
      </c>
      <c r="J59" s="311">
        <v>97.57868860280044</v>
      </c>
      <c r="K59" s="322" t="s">
        <v>49</v>
      </c>
    </row>
    <row r="60" spans="1:11" s="296" customFormat="1" ht="33.75">
      <c r="A60" s="321" t="s">
        <v>320</v>
      </c>
      <c r="B60" s="308" t="s">
        <v>226</v>
      </c>
      <c r="C60" s="307" t="s">
        <v>64</v>
      </c>
      <c r="D60" s="307" t="s">
        <v>142</v>
      </c>
      <c r="E60" s="307" t="s">
        <v>180</v>
      </c>
      <c r="F60" s="309">
        <v>52</v>
      </c>
      <c r="G60" s="310">
        <v>10.65</v>
      </c>
      <c r="H60" s="310">
        <v>553.79999999999995</v>
      </c>
      <c r="I60" s="311">
        <v>0.14661954578863814</v>
      </c>
      <c r="J60" s="311">
        <v>97.725308148589079</v>
      </c>
      <c r="K60" s="322" t="s">
        <v>49</v>
      </c>
    </row>
    <row r="61" spans="1:11" s="296" customFormat="1" ht="22.5">
      <c r="A61" s="321" t="s">
        <v>303</v>
      </c>
      <c r="B61" s="308" t="s">
        <v>270</v>
      </c>
      <c r="C61" s="307" t="s">
        <v>64</v>
      </c>
      <c r="D61" s="307" t="s">
        <v>142</v>
      </c>
      <c r="E61" s="307" t="s">
        <v>48</v>
      </c>
      <c r="F61" s="309">
        <v>22</v>
      </c>
      <c r="G61" s="310">
        <v>24.83</v>
      </c>
      <c r="H61" s="310">
        <v>546.26</v>
      </c>
      <c r="I61" s="311">
        <v>0.14462331723095248</v>
      </c>
      <c r="J61" s="311">
        <v>97.869931465820031</v>
      </c>
      <c r="K61" s="322" t="s">
        <v>49</v>
      </c>
    </row>
    <row r="62" spans="1:11" s="296" customFormat="1" ht="22.5">
      <c r="A62" s="321" t="s">
        <v>856</v>
      </c>
      <c r="B62" s="308" t="s">
        <v>809</v>
      </c>
      <c r="C62" s="307" t="s">
        <v>64</v>
      </c>
      <c r="D62" s="307" t="s">
        <v>142</v>
      </c>
      <c r="E62" s="307" t="s">
        <v>48</v>
      </c>
      <c r="F62" s="309">
        <v>4</v>
      </c>
      <c r="G62" s="310">
        <v>132.36000000000001</v>
      </c>
      <c r="H62" s="310">
        <v>529.44000000000005</v>
      </c>
      <c r="I62" s="311">
        <v>0.14017019198688443</v>
      </c>
      <c r="J62" s="311">
        <v>98.010101657806928</v>
      </c>
      <c r="K62" s="322" t="s">
        <v>49</v>
      </c>
    </row>
    <row r="63" spans="1:11" s="296" customFormat="1" ht="12">
      <c r="A63" s="321" t="s">
        <v>728</v>
      </c>
      <c r="B63" s="308" t="s">
        <v>729</v>
      </c>
      <c r="C63" s="307" t="s">
        <v>64</v>
      </c>
      <c r="D63" s="307" t="s">
        <v>142</v>
      </c>
      <c r="E63" s="307" t="s">
        <v>55</v>
      </c>
      <c r="F63" s="309">
        <v>11</v>
      </c>
      <c r="G63" s="310">
        <v>46.45</v>
      </c>
      <c r="H63" s="310">
        <v>510.95</v>
      </c>
      <c r="I63" s="311">
        <v>0.13527493123998674</v>
      </c>
      <c r="J63" s="311">
        <v>98.145376589046904</v>
      </c>
      <c r="K63" s="322" t="s">
        <v>49</v>
      </c>
    </row>
    <row r="64" spans="1:11" s="296" customFormat="1" ht="22.5">
      <c r="A64" s="321" t="s">
        <v>308</v>
      </c>
      <c r="B64" s="308" t="s">
        <v>205</v>
      </c>
      <c r="C64" s="307" t="s">
        <v>64</v>
      </c>
      <c r="D64" s="307" t="s">
        <v>142</v>
      </c>
      <c r="E64" s="307" t="s">
        <v>48</v>
      </c>
      <c r="F64" s="309">
        <v>8</v>
      </c>
      <c r="G64" s="310">
        <v>61.72</v>
      </c>
      <c r="H64" s="310">
        <v>493.76</v>
      </c>
      <c r="I64" s="311">
        <v>0.1307238478306211</v>
      </c>
      <c r="J64" s="311">
        <v>98.276100436877527</v>
      </c>
      <c r="K64" s="322" t="s">
        <v>49</v>
      </c>
    </row>
    <row r="65" spans="1:11" s="296" customFormat="1" ht="22.5">
      <c r="A65" s="321" t="s">
        <v>646</v>
      </c>
      <c r="B65" s="308" t="s">
        <v>647</v>
      </c>
      <c r="C65" s="307" t="s">
        <v>64</v>
      </c>
      <c r="D65" s="307" t="s">
        <v>142</v>
      </c>
      <c r="E65" s="307" t="s">
        <v>55</v>
      </c>
      <c r="F65" s="309">
        <v>30</v>
      </c>
      <c r="G65" s="310">
        <v>14.31</v>
      </c>
      <c r="H65" s="310">
        <v>429.3</v>
      </c>
      <c r="I65" s="311">
        <v>0.11365794692499523</v>
      </c>
      <c r="J65" s="311">
        <v>98.38975838380253</v>
      </c>
      <c r="K65" s="322" t="s">
        <v>49</v>
      </c>
    </row>
    <row r="66" spans="1:11" s="296" customFormat="1" ht="22.5">
      <c r="A66" s="321" t="s">
        <v>304</v>
      </c>
      <c r="B66" s="308" t="s">
        <v>271</v>
      </c>
      <c r="C66" s="307" t="s">
        <v>64</v>
      </c>
      <c r="D66" s="307" t="s">
        <v>142</v>
      </c>
      <c r="E66" s="307" t="s">
        <v>48</v>
      </c>
      <c r="F66" s="309">
        <v>10</v>
      </c>
      <c r="G66" s="310">
        <v>42.85</v>
      </c>
      <c r="H66" s="310">
        <v>428.5</v>
      </c>
      <c r="I66" s="311">
        <v>0.11344614548651399</v>
      </c>
      <c r="J66" s="311">
        <v>98.503204529289036</v>
      </c>
      <c r="K66" s="322" t="s">
        <v>49</v>
      </c>
    </row>
    <row r="67" spans="1:11" s="296" customFormat="1" ht="33.75">
      <c r="A67" s="321" t="s">
        <v>618</v>
      </c>
      <c r="B67" s="308" t="s">
        <v>619</v>
      </c>
      <c r="C67" s="307" t="s">
        <v>143</v>
      </c>
      <c r="D67" s="307" t="s">
        <v>142</v>
      </c>
      <c r="E67" s="307" t="s">
        <v>184</v>
      </c>
      <c r="F67" s="309">
        <v>163.77000000000001</v>
      </c>
      <c r="G67" s="310">
        <v>2.4</v>
      </c>
      <c r="H67" s="310">
        <v>393.048</v>
      </c>
      <c r="I67" s="311">
        <v>0.10406016474021787</v>
      </c>
      <c r="J67" s="311">
        <v>98.607265223532849</v>
      </c>
      <c r="K67" s="322" t="s">
        <v>49</v>
      </c>
    </row>
    <row r="68" spans="1:11" s="296" customFormat="1" ht="22.5">
      <c r="A68" s="321" t="s">
        <v>294</v>
      </c>
      <c r="B68" s="308" t="s">
        <v>196</v>
      </c>
      <c r="C68" s="307" t="s">
        <v>143</v>
      </c>
      <c r="D68" s="307" t="s">
        <v>142</v>
      </c>
      <c r="E68" s="307" t="s">
        <v>184</v>
      </c>
      <c r="F68" s="309">
        <v>13.44</v>
      </c>
      <c r="G68" s="310">
        <v>25.84</v>
      </c>
      <c r="H68" s="310">
        <v>347.28960000000001</v>
      </c>
      <c r="I68" s="311">
        <v>9.1945546061967906E-2</v>
      </c>
      <c r="J68" s="311">
        <v>98.699210875495538</v>
      </c>
      <c r="K68" s="322" t="s">
        <v>49</v>
      </c>
    </row>
    <row r="69" spans="1:11" s="296" customFormat="1" ht="22.5">
      <c r="A69" s="321" t="s">
        <v>602</v>
      </c>
      <c r="B69" s="308" t="s">
        <v>603</v>
      </c>
      <c r="C69" s="307" t="s">
        <v>143</v>
      </c>
      <c r="D69" s="307" t="s">
        <v>142</v>
      </c>
      <c r="E69" s="307" t="s">
        <v>600</v>
      </c>
      <c r="F69" s="309">
        <v>1</v>
      </c>
      <c r="G69" s="310">
        <v>342.84</v>
      </c>
      <c r="H69" s="310">
        <v>342.84</v>
      </c>
      <c r="I69" s="311">
        <v>9.0767506461135253E-2</v>
      </c>
      <c r="J69" s="311">
        <v>98.789978381956672</v>
      </c>
      <c r="K69" s="322" t="s">
        <v>49</v>
      </c>
    </row>
    <row r="70" spans="1:11" s="296" customFormat="1" ht="22.5">
      <c r="A70" s="321" t="s">
        <v>708</v>
      </c>
      <c r="B70" s="308" t="s">
        <v>709</v>
      </c>
      <c r="C70" s="307" t="s">
        <v>64</v>
      </c>
      <c r="D70" s="307" t="s">
        <v>142</v>
      </c>
      <c r="E70" s="307" t="s">
        <v>48</v>
      </c>
      <c r="F70" s="309">
        <v>2</v>
      </c>
      <c r="G70" s="310">
        <v>157.41999999999999</v>
      </c>
      <c r="H70" s="310">
        <v>314.83999999999997</v>
      </c>
      <c r="I70" s="311">
        <v>8.3354456114291861E-2</v>
      </c>
      <c r="J70" s="311">
        <v>98.873332838070965</v>
      </c>
      <c r="K70" s="322" t="s">
        <v>49</v>
      </c>
    </row>
    <row r="71" spans="1:11" s="296" customFormat="1" ht="22.5">
      <c r="A71" s="321" t="s">
        <v>689</v>
      </c>
      <c r="B71" s="308" t="s">
        <v>690</v>
      </c>
      <c r="C71" s="307" t="s">
        <v>64</v>
      </c>
      <c r="D71" s="307" t="s">
        <v>142</v>
      </c>
      <c r="E71" s="307" t="s">
        <v>55</v>
      </c>
      <c r="F71" s="309">
        <v>6</v>
      </c>
      <c r="G71" s="310">
        <v>52.25</v>
      </c>
      <c r="H71" s="310">
        <v>313.5</v>
      </c>
      <c r="I71" s="311">
        <v>8.2999688704835789E-2</v>
      </c>
      <c r="J71" s="311">
        <v>98.956332526775796</v>
      </c>
      <c r="K71" s="322" t="s">
        <v>49</v>
      </c>
    </row>
    <row r="72" spans="1:11" s="296" customFormat="1" ht="22.5">
      <c r="A72" s="321" t="s">
        <v>725</v>
      </c>
      <c r="B72" s="308" t="s">
        <v>726</v>
      </c>
      <c r="C72" s="307" t="s">
        <v>64</v>
      </c>
      <c r="D72" s="307" t="s">
        <v>142</v>
      </c>
      <c r="E72" s="307" t="s">
        <v>55</v>
      </c>
      <c r="F72" s="309">
        <v>11</v>
      </c>
      <c r="G72" s="310">
        <v>28.23</v>
      </c>
      <c r="H72" s="310">
        <v>310.52999999999997</v>
      </c>
      <c r="I72" s="311">
        <v>8.2213375864474178E-2</v>
      </c>
      <c r="J72" s="311">
        <v>99.03854590264028</v>
      </c>
      <c r="K72" s="322" t="s">
        <v>49</v>
      </c>
    </row>
    <row r="73" spans="1:11" s="296" customFormat="1" ht="22.5">
      <c r="A73" s="321" t="s">
        <v>325</v>
      </c>
      <c r="B73" s="308" t="s">
        <v>259</v>
      </c>
      <c r="C73" s="307" t="s">
        <v>143</v>
      </c>
      <c r="D73" s="307" t="s">
        <v>142</v>
      </c>
      <c r="E73" s="307" t="s">
        <v>184</v>
      </c>
      <c r="F73" s="309">
        <v>0.57999999999999996</v>
      </c>
      <c r="G73" s="310">
        <v>472.07</v>
      </c>
      <c r="H73" s="310">
        <v>273.80059999999997</v>
      </c>
      <c r="I73" s="311">
        <v>7.248920117128313E-2</v>
      </c>
      <c r="J73" s="311">
        <v>99.11103494496048</v>
      </c>
      <c r="K73" s="322" t="s">
        <v>49</v>
      </c>
    </row>
    <row r="74" spans="1:11" s="296" customFormat="1" ht="22.5">
      <c r="A74" s="321" t="s">
        <v>306</v>
      </c>
      <c r="B74" s="308" t="s">
        <v>273</v>
      </c>
      <c r="C74" s="307" t="s">
        <v>64</v>
      </c>
      <c r="D74" s="307" t="s">
        <v>142</v>
      </c>
      <c r="E74" s="307" t="s">
        <v>48</v>
      </c>
      <c r="F74" s="309">
        <v>11</v>
      </c>
      <c r="G74" s="310">
        <v>24.75</v>
      </c>
      <c r="H74" s="310">
        <v>272.25</v>
      </c>
      <c r="I74" s="311">
        <v>7.2078677033146868E-2</v>
      </c>
      <c r="J74" s="311">
        <v>99.183113621993627</v>
      </c>
      <c r="K74" s="322" t="s">
        <v>49</v>
      </c>
    </row>
    <row r="75" spans="1:11" s="296" customFormat="1" ht="22.5">
      <c r="A75" s="321" t="s">
        <v>677</v>
      </c>
      <c r="B75" s="308" t="s">
        <v>678</v>
      </c>
      <c r="C75" s="307" t="s">
        <v>64</v>
      </c>
      <c r="D75" s="307" t="s">
        <v>142</v>
      </c>
      <c r="E75" s="307" t="s">
        <v>48</v>
      </c>
      <c r="F75" s="309">
        <v>2</v>
      </c>
      <c r="G75" s="310">
        <v>127.98</v>
      </c>
      <c r="H75" s="310">
        <v>255.96</v>
      </c>
      <c r="I75" s="311">
        <v>6.7765870242072632E-2</v>
      </c>
      <c r="J75" s="311">
        <v>99.250879492235697</v>
      </c>
      <c r="K75" s="322" t="s">
        <v>49</v>
      </c>
    </row>
    <row r="76" spans="1:11" s="296" customFormat="1" ht="12">
      <c r="A76" s="321" t="s">
        <v>293</v>
      </c>
      <c r="B76" s="308" t="s">
        <v>194</v>
      </c>
      <c r="C76" s="307" t="s">
        <v>64</v>
      </c>
      <c r="D76" s="307" t="s">
        <v>142</v>
      </c>
      <c r="E76" s="307" t="s">
        <v>180</v>
      </c>
      <c r="F76" s="309">
        <v>7.54</v>
      </c>
      <c r="G76" s="310">
        <v>33.49</v>
      </c>
      <c r="H76" s="310">
        <v>252.5146</v>
      </c>
      <c r="I76" s="311">
        <v>6.6853694396893551E-2</v>
      </c>
      <c r="J76" s="311">
        <v>99.317731968774325</v>
      </c>
      <c r="K76" s="322" t="s">
        <v>49</v>
      </c>
    </row>
    <row r="77" spans="1:11" s="296" customFormat="1" ht="33.75">
      <c r="A77" s="321" t="s">
        <v>686</v>
      </c>
      <c r="B77" s="308" t="s">
        <v>687</v>
      </c>
      <c r="C77" s="307" t="s">
        <v>64</v>
      </c>
      <c r="D77" s="307" t="s">
        <v>142</v>
      </c>
      <c r="E77" s="307" t="s">
        <v>48</v>
      </c>
      <c r="F77" s="309">
        <v>2</v>
      </c>
      <c r="G77" s="310">
        <v>123.54</v>
      </c>
      <c r="H77" s="310">
        <v>247.08</v>
      </c>
      <c r="I77" s="311">
        <v>6.5414874274930868E-2</v>
      </c>
      <c r="J77" s="311">
        <v>99.383146843049261</v>
      </c>
      <c r="K77" s="322" t="s">
        <v>49</v>
      </c>
    </row>
    <row r="78" spans="1:11" s="296" customFormat="1" ht="12">
      <c r="A78" s="321" t="s">
        <v>683</v>
      </c>
      <c r="B78" s="308" t="s">
        <v>684</v>
      </c>
      <c r="C78" s="307" t="s">
        <v>64</v>
      </c>
      <c r="D78" s="307" t="s">
        <v>142</v>
      </c>
      <c r="E78" s="307" t="s">
        <v>48</v>
      </c>
      <c r="F78" s="309">
        <v>2</v>
      </c>
      <c r="G78" s="310">
        <v>94.31</v>
      </c>
      <c r="H78" s="310">
        <v>188.62</v>
      </c>
      <c r="I78" s="311">
        <v>4.9937484157914283E-2</v>
      </c>
      <c r="J78" s="311">
        <v>99.433084327207169</v>
      </c>
      <c r="K78" s="322" t="s">
        <v>49</v>
      </c>
    </row>
    <row r="79" spans="1:11" s="296" customFormat="1" ht="22.5">
      <c r="A79" s="321" t="s">
        <v>299</v>
      </c>
      <c r="B79" s="308" t="s">
        <v>628</v>
      </c>
      <c r="C79" s="307" t="s">
        <v>64</v>
      </c>
      <c r="D79" s="307" t="s">
        <v>142</v>
      </c>
      <c r="E79" s="307" t="s">
        <v>48</v>
      </c>
      <c r="F79" s="309">
        <v>11</v>
      </c>
      <c r="G79" s="310">
        <v>15.33</v>
      </c>
      <c r="H79" s="310">
        <v>168.63</v>
      </c>
      <c r="I79" s="311">
        <v>4.4645095713864304E-2</v>
      </c>
      <c r="J79" s="311">
        <v>99.47772942292103</v>
      </c>
      <c r="K79" s="322" t="s">
        <v>49</v>
      </c>
    </row>
    <row r="80" spans="1:11" s="296" customFormat="1" ht="22.5">
      <c r="A80" s="321" t="s">
        <v>636</v>
      </c>
      <c r="B80" s="308" t="s">
        <v>637</v>
      </c>
      <c r="C80" s="307" t="s">
        <v>64</v>
      </c>
      <c r="D80" s="307" t="s">
        <v>142</v>
      </c>
      <c r="E80" s="307" t="s">
        <v>48</v>
      </c>
      <c r="F80" s="309">
        <v>1</v>
      </c>
      <c r="G80" s="310">
        <v>167.74</v>
      </c>
      <c r="H80" s="310">
        <v>167.74</v>
      </c>
      <c r="I80" s="311">
        <v>4.4409466613553925E-2</v>
      </c>
      <c r="J80" s="311">
        <v>99.522138889534588</v>
      </c>
      <c r="K80" s="322" t="s">
        <v>49</v>
      </c>
    </row>
    <row r="81" spans="1:11" s="296" customFormat="1" ht="22.5">
      <c r="A81" s="321" t="s">
        <v>660</v>
      </c>
      <c r="B81" s="308" t="s">
        <v>661</v>
      </c>
      <c r="C81" s="307" t="s">
        <v>64</v>
      </c>
      <c r="D81" s="307" t="s">
        <v>142</v>
      </c>
      <c r="E81" s="307" t="s">
        <v>48</v>
      </c>
      <c r="F81" s="309">
        <v>2</v>
      </c>
      <c r="G81" s="310">
        <v>68.87</v>
      </c>
      <c r="H81" s="310">
        <v>137.74</v>
      </c>
      <c r="I81" s="311">
        <v>3.6466912670507438E-2</v>
      </c>
      <c r="J81" s="311">
        <v>99.558605802205093</v>
      </c>
      <c r="K81" s="322" t="s">
        <v>49</v>
      </c>
    </row>
    <row r="82" spans="1:11" s="296" customFormat="1" ht="12">
      <c r="A82" s="321" t="s">
        <v>630</v>
      </c>
      <c r="B82" s="308" t="s">
        <v>631</v>
      </c>
      <c r="C82" s="307" t="s">
        <v>64</v>
      </c>
      <c r="D82" s="307" t="s">
        <v>142</v>
      </c>
      <c r="E82" s="307" t="s">
        <v>48</v>
      </c>
      <c r="F82" s="309">
        <v>1</v>
      </c>
      <c r="G82" s="310">
        <v>130.56</v>
      </c>
      <c r="H82" s="310">
        <v>130.56</v>
      </c>
      <c r="I82" s="311">
        <v>3.4565994760138309E-2</v>
      </c>
      <c r="J82" s="311">
        <v>99.593171796965237</v>
      </c>
      <c r="K82" s="322" t="s">
        <v>49</v>
      </c>
    </row>
    <row r="83" spans="1:11" s="296" customFormat="1" ht="22.5">
      <c r="A83" s="321" t="s">
        <v>598</v>
      </c>
      <c r="B83" s="308" t="s">
        <v>599</v>
      </c>
      <c r="C83" s="307" t="s">
        <v>143</v>
      </c>
      <c r="D83" s="307" t="s">
        <v>142</v>
      </c>
      <c r="E83" s="307" t="s">
        <v>600</v>
      </c>
      <c r="F83" s="309">
        <v>1</v>
      </c>
      <c r="G83" s="310">
        <v>130.12</v>
      </c>
      <c r="H83" s="310">
        <v>130.12</v>
      </c>
      <c r="I83" s="311">
        <v>3.444950396897363E-2</v>
      </c>
      <c r="J83" s="311">
        <v>99.627621300934209</v>
      </c>
      <c r="K83" s="322" t="s">
        <v>49</v>
      </c>
    </row>
    <row r="84" spans="1:11" s="296" customFormat="1" ht="22.5">
      <c r="A84" s="321" t="s">
        <v>717</v>
      </c>
      <c r="B84" s="308" t="s">
        <v>718</v>
      </c>
      <c r="C84" s="307" t="s">
        <v>64</v>
      </c>
      <c r="D84" s="307" t="s">
        <v>142</v>
      </c>
      <c r="E84" s="307" t="s">
        <v>55</v>
      </c>
      <c r="F84" s="309">
        <v>40</v>
      </c>
      <c r="G84" s="310">
        <v>3.03</v>
      </c>
      <c r="H84" s="310">
        <v>121.2</v>
      </c>
      <c r="I84" s="311">
        <v>3.2087917929907811E-2</v>
      </c>
      <c r="J84" s="311">
        <v>99.659709218864108</v>
      </c>
      <c r="K84" s="322" t="s">
        <v>49</v>
      </c>
    </row>
    <row r="85" spans="1:11" s="296" customFormat="1" ht="33.75">
      <c r="A85" s="321" t="s">
        <v>859</v>
      </c>
      <c r="B85" s="308" t="s">
        <v>817</v>
      </c>
      <c r="C85" s="307" t="s">
        <v>64</v>
      </c>
      <c r="D85" s="307" t="s">
        <v>142</v>
      </c>
      <c r="E85" s="307" t="s">
        <v>48</v>
      </c>
      <c r="F85" s="309">
        <v>2</v>
      </c>
      <c r="G85" s="310">
        <v>58.99</v>
      </c>
      <c r="H85" s="310">
        <v>117.98</v>
      </c>
      <c r="I85" s="311">
        <v>3.1235417140020819E-2</v>
      </c>
      <c r="J85" s="311">
        <v>99.690944636004133</v>
      </c>
      <c r="K85" s="322" t="s">
        <v>49</v>
      </c>
    </row>
    <row r="86" spans="1:11" s="296" customFormat="1" ht="22.5">
      <c r="A86" s="321" t="s">
        <v>633</v>
      </c>
      <c r="B86" s="308" t="s">
        <v>634</v>
      </c>
      <c r="C86" s="307" t="s">
        <v>64</v>
      </c>
      <c r="D86" s="307" t="s">
        <v>142</v>
      </c>
      <c r="E86" s="307" t="s">
        <v>48</v>
      </c>
      <c r="F86" s="309">
        <v>1</v>
      </c>
      <c r="G86" s="310">
        <v>116.83</v>
      </c>
      <c r="H86" s="310">
        <v>116.83</v>
      </c>
      <c r="I86" s="311">
        <v>3.0930952572204035E-2</v>
      </c>
      <c r="J86" s="311">
        <v>99.721875588576339</v>
      </c>
      <c r="K86" s="322" t="s">
        <v>49</v>
      </c>
    </row>
    <row r="87" spans="1:11" s="296" customFormat="1" ht="22.5">
      <c r="A87" s="321" t="s">
        <v>301</v>
      </c>
      <c r="B87" s="308" t="s">
        <v>625</v>
      </c>
      <c r="C87" s="307" t="s">
        <v>64</v>
      </c>
      <c r="D87" s="307" t="s">
        <v>142</v>
      </c>
      <c r="E87" s="307" t="s">
        <v>48</v>
      </c>
      <c r="F87" s="309">
        <v>8</v>
      </c>
      <c r="G87" s="310">
        <v>14.07</v>
      </c>
      <c r="H87" s="310">
        <v>112.56</v>
      </c>
      <c r="I87" s="311">
        <v>2.9800462394310421E-2</v>
      </c>
      <c r="J87" s="311">
        <v>99.751676050970644</v>
      </c>
      <c r="K87" s="322" t="s">
        <v>49</v>
      </c>
    </row>
    <row r="88" spans="1:11" s="296" customFormat="1" ht="22.5">
      <c r="A88" s="321" t="s">
        <v>300</v>
      </c>
      <c r="B88" s="308" t="s">
        <v>626</v>
      </c>
      <c r="C88" s="307" t="s">
        <v>64</v>
      </c>
      <c r="D88" s="307" t="s">
        <v>142</v>
      </c>
      <c r="E88" s="307" t="s">
        <v>48</v>
      </c>
      <c r="F88" s="309">
        <v>7</v>
      </c>
      <c r="G88" s="310">
        <v>14.07</v>
      </c>
      <c r="H88" s="310">
        <v>98.49</v>
      </c>
      <c r="I88" s="311">
        <v>2.6075404595021619E-2</v>
      </c>
      <c r="J88" s="311">
        <v>99.777751455565664</v>
      </c>
      <c r="K88" s="322" t="s">
        <v>49</v>
      </c>
    </row>
    <row r="89" spans="1:11" s="296" customFormat="1" ht="33.75">
      <c r="A89" s="321" t="s">
        <v>863</v>
      </c>
      <c r="B89" s="308" t="s">
        <v>815</v>
      </c>
      <c r="C89" s="307" t="s">
        <v>64</v>
      </c>
      <c r="D89" s="307" t="s">
        <v>142</v>
      </c>
      <c r="E89" s="307" t="s">
        <v>48</v>
      </c>
      <c r="F89" s="309">
        <v>4</v>
      </c>
      <c r="G89" s="310">
        <v>24.21</v>
      </c>
      <c r="H89" s="310">
        <v>96.84</v>
      </c>
      <c r="I89" s="311">
        <v>2.5638564128154059E-2</v>
      </c>
      <c r="J89" s="311">
        <v>99.803390019693822</v>
      </c>
      <c r="K89" s="322" t="s">
        <v>49</v>
      </c>
    </row>
    <row r="90" spans="1:11" s="296" customFormat="1" ht="22.5">
      <c r="A90" s="321" t="s">
        <v>695</v>
      </c>
      <c r="B90" s="308" t="s">
        <v>696</v>
      </c>
      <c r="C90" s="307" t="s">
        <v>64</v>
      </c>
      <c r="D90" s="307" t="s">
        <v>142</v>
      </c>
      <c r="E90" s="307" t="s">
        <v>55</v>
      </c>
      <c r="F90" s="309">
        <v>2.5</v>
      </c>
      <c r="G90" s="310">
        <v>37.520000000000003</v>
      </c>
      <c r="H90" s="310">
        <v>93.8</v>
      </c>
      <c r="I90" s="311">
        <v>2.4833718661925349E-2</v>
      </c>
      <c r="J90" s="311">
        <v>99.828223738355746</v>
      </c>
      <c r="K90" s="322" t="s">
        <v>49</v>
      </c>
    </row>
    <row r="91" spans="1:11" s="296" customFormat="1" ht="22.5">
      <c r="A91" s="321" t="s">
        <v>692</v>
      </c>
      <c r="B91" s="308" t="s">
        <v>693</v>
      </c>
      <c r="C91" s="307" t="s">
        <v>64</v>
      </c>
      <c r="D91" s="307" t="s">
        <v>142</v>
      </c>
      <c r="E91" s="307" t="s">
        <v>55</v>
      </c>
      <c r="F91" s="309">
        <v>3</v>
      </c>
      <c r="G91" s="310">
        <v>29.31</v>
      </c>
      <c r="H91" s="310">
        <v>87.93</v>
      </c>
      <c r="I91" s="311">
        <v>2.3279625607069254E-2</v>
      </c>
      <c r="J91" s="311">
        <v>99.85150336396282</v>
      </c>
      <c r="K91" s="322" t="s">
        <v>49</v>
      </c>
    </row>
    <row r="92" spans="1:11" s="296" customFormat="1" ht="33.75">
      <c r="A92" s="321" t="s">
        <v>858</v>
      </c>
      <c r="B92" s="308" t="s">
        <v>816</v>
      </c>
      <c r="C92" s="307" t="s">
        <v>64</v>
      </c>
      <c r="D92" s="307" t="s">
        <v>142</v>
      </c>
      <c r="E92" s="307" t="s">
        <v>48</v>
      </c>
      <c r="F92" s="309">
        <v>2</v>
      </c>
      <c r="G92" s="310">
        <v>37.380000000000003</v>
      </c>
      <c r="H92" s="310">
        <v>74.760000000000005</v>
      </c>
      <c r="I92" s="311">
        <v>1.9792844426071848E-2</v>
      </c>
      <c r="J92" s="311">
        <v>99.871296208388898</v>
      </c>
      <c r="K92" s="322" t="s">
        <v>49</v>
      </c>
    </row>
    <row r="93" spans="1:11" s="296" customFormat="1" ht="22.5">
      <c r="A93" s="321" t="s">
        <v>704</v>
      </c>
      <c r="B93" s="308" t="s">
        <v>705</v>
      </c>
      <c r="C93" s="307" t="s">
        <v>64</v>
      </c>
      <c r="D93" s="307" t="s">
        <v>142</v>
      </c>
      <c r="E93" s="307" t="s">
        <v>48</v>
      </c>
      <c r="F93" s="309">
        <v>6</v>
      </c>
      <c r="G93" s="310">
        <v>11.96</v>
      </c>
      <c r="H93" s="310">
        <v>71.760000000000005</v>
      </c>
      <c r="I93" s="311">
        <v>1.89985890317672E-2</v>
      </c>
      <c r="J93" s="311">
        <v>99.890294797420665</v>
      </c>
      <c r="K93" s="322" t="s">
        <v>49</v>
      </c>
    </row>
    <row r="94" spans="1:11" s="296" customFormat="1" ht="12">
      <c r="A94" s="321" t="s">
        <v>606</v>
      </c>
      <c r="B94" s="308" t="s">
        <v>607</v>
      </c>
      <c r="C94" s="307" t="s">
        <v>64</v>
      </c>
      <c r="D94" s="307" t="s">
        <v>142</v>
      </c>
      <c r="E94" s="307" t="s">
        <v>48</v>
      </c>
      <c r="F94" s="309">
        <v>4</v>
      </c>
      <c r="G94" s="310">
        <v>17.190000000000001</v>
      </c>
      <c r="H94" s="310">
        <v>68.760000000000005</v>
      </c>
      <c r="I94" s="311">
        <v>1.8204333637462551E-2</v>
      </c>
      <c r="J94" s="311">
        <v>99.908499131058122</v>
      </c>
      <c r="K94" s="322" t="s">
        <v>49</v>
      </c>
    </row>
    <row r="95" spans="1:11" s="296" customFormat="1" ht="22.5">
      <c r="A95" s="321" t="s">
        <v>698</v>
      </c>
      <c r="B95" s="308" t="s">
        <v>699</v>
      </c>
      <c r="C95" s="307" t="s">
        <v>64</v>
      </c>
      <c r="D95" s="307" t="s">
        <v>142</v>
      </c>
      <c r="E95" s="307" t="s">
        <v>55</v>
      </c>
      <c r="F95" s="309">
        <v>7.7</v>
      </c>
      <c r="G95" s="310">
        <v>8.4700000000000006</v>
      </c>
      <c r="H95" s="310">
        <v>65.218999999999994</v>
      </c>
      <c r="I95" s="311">
        <v>1.7266847520384959E-2</v>
      </c>
      <c r="J95" s="311">
        <v>99.925766243330301</v>
      </c>
      <c r="K95" s="322" t="s">
        <v>49</v>
      </c>
    </row>
    <row r="96" spans="1:11" s="296" customFormat="1" ht="33.75">
      <c r="A96" s="321" t="s">
        <v>861</v>
      </c>
      <c r="B96" s="308" t="s">
        <v>819</v>
      </c>
      <c r="C96" s="307" t="s">
        <v>64</v>
      </c>
      <c r="D96" s="307" t="s">
        <v>142</v>
      </c>
      <c r="E96" s="307" t="s">
        <v>48</v>
      </c>
      <c r="F96" s="309">
        <v>4</v>
      </c>
      <c r="G96" s="310">
        <v>14.4</v>
      </c>
      <c r="H96" s="310">
        <v>57.6</v>
      </c>
      <c r="I96" s="311">
        <v>1.5249703570649255E-2</v>
      </c>
      <c r="J96" s="311">
        <v>99.941015946900947</v>
      </c>
      <c r="K96" s="322" t="s">
        <v>49</v>
      </c>
    </row>
    <row r="97" spans="1:11" s="296" customFormat="1" ht="22.5">
      <c r="A97" s="321" t="s">
        <v>291</v>
      </c>
      <c r="B97" s="308" t="s">
        <v>189</v>
      </c>
      <c r="C97" s="307" t="s">
        <v>64</v>
      </c>
      <c r="D97" s="307" t="s">
        <v>142</v>
      </c>
      <c r="E97" s="307" t="s">
        <v>180</v>
      </c>
      <c r="F97" s="309">
        <v>4.78</v>
      </c>
      <c r="G97" s="310">
        <v>11.8</v>
      </c>
      <c r="H97" s="310">
        <v>56.404000000000003</v>
      </c>
      <c r="I97" s="311">
        <v>1.4933060420119803E-2</v>
      </c>
      <c r="J97" s="311">
        <v>99.955947948313877</v>
      </c>
      <c r="K97" s="322" t="s">
        <v>49</v>
      </c>
    </row>
    <row r="98" spans="1:11" s="296" customFormat="1" ht="33.75">
      <c r="A98" s="321" t="s">
        <v>862</v>
      </c>
      <c r="B98" s="308" t="s">
        <v>825</v>
      </c>
      <c r="C98" s="307" t="s">
        <v>64</v>
      </c>
      <c r="D98" s="307" t="s">
        <v>142</v>
      </c>
      <c r="E98" s="307" t="s">
        <v>48</v>
      </c>
      <c r="F98" s="309">
        <v>2</v>
      </c>
      <c r="G98" s="310">
        <v>21.01</v>
      </c>
      <c r="H98" s="310">
        <v>42.02</v>
      </c>
      <c r="I98" s="311">
        <v>1.1124870556227113E-2</v>
      </c>
      <c r="J98" s="311">
        <v>99.967072818870108</v>
      </c>
      <c r="K98" s="322" t="s">
        <v>49</v>
      </c>
    </row>
    <row r="99" spans="1:11" s="296" customFormat="1" ht="22.5">
      <c r="A99" s="321" t="s">
        <v>657</v>
      </c>
      <c r="B99" s="308" t="s">
        <v>658</v>
      </c>
      <c r="C99" s="307" t="s">
        <v>64</v>
      </c>
      <c r="D99" s="307" t="s">
        <v>142</v>
      </c>
      <c r="E99" s="307" t="s">
        <v>48</v>
      </c>
      <c r="F99" s="309">
        <v>1</v>
      </c>
      <c r="G99" s="310">
        <v>40.49</v>
      </c>
      <c r="H99" s="310">
        <v>40.49</v>
      </c>
      <c r="I99" s="311">
        <v>1.0719800305131743E-2</v>
      </c>
      <c r="J99" s="311">
        <v>99.977792619175233</v>
      </c>
      <c r="K99" s="322" t="s">
        <v>49</v>
      </c>
    </row>
    <row r="100" spans="1:11" s="296" customFormat="1" ht="12">
      <c r="A100" s="321" t="s">
        <v>292</v>
      </c>
      <c r="B100" s="308" t="s">
        <v>192</v>
      </c>
      <c r="C100" s="307" t="s">
        <v>64</v>
      </c>
      <c r="D100" s="307" t="s">
        <v>142</v>
      </c>
      <c r="E100" s="307" t="s">
        <v>180</v>
      </c>
      <c r="F100" s="309">
        <v>2.52</v>
      </c>
      <c r="G100" s="310">
        <v>12.97</v>
      </c>
      <c r="H100" s="310">
        <v>32.684399999999997</v>
      </c>
      <c r="I100" s="311">
        <v>8.6532536698702856E-3</v>
      </c>
      <c r="J100" s="311">
        <v>99.986444707937196</v>
      </c>
      <c r="K100" s="322" t="s">
        <v>49</v>
      </c>
    </row>
    <row r="101" spans="1:11" s="296" customFormat="1" ht="33.75">
      <c r="A101" s="321" t="s">
        <v>860</v>
      </c>
      <c r="B101" s="308" t="s">
        <v>818</v>
      </c>
      <c r="C101" s="307" t="s">
        <v>64</v>
      </c>
      <c r="D101" s="307" t="s">
        <v>142</v>
      </c>
      <c r="E101" s="307" t="s">
        <v>48</v>
      </c>
      <c r="F101" s="309">
        <v>2</v>
      </c>
      <c r="G101" s="310">
        <v>14.74</v>
      </c>
      <c r="H101" s="310">
        <v>29.48</v>
      </c>
      <c r="I101" s="311">
        <v>7.8048830080336817E-3</v>
      </c>
      <c r="J101" s="311">
        <v>99.99424959094523</v>
      </c>
      <c r="K101" s="322" t="s">
        <v>49</v>
      </c>
    </row>
    <row r="102" spans="1:11" s="296" customFormat="1" ht="22.5">
      <c r="A102" s="321" t="s">
        <v>701</v>
      </c>
      <c r="B102" s="308" t="s">
        <v>702</v>
      </c>
      <c r="C102" s="307" t="s">
        <v>64</v>
      </c>
      <c r="D102" s="307" t="s">
        <v>142</v>
      </c>
      <c r="E102" s="307" t="s">
        <v>48</v>
      </c>
      <c r="F102" s="309">
        <v>2</v>
      </c>
      <c r="G102" s="310">
        <v>10.86</v>
      </c>
      <c r="H102" s="310">
        <v>21.72</v>
      </c>
      <c r="I102" s="311">
        <v>5.750409054765657E-3</v>
      </c>
      <c r="J102" s="311">
        <v>100</v>
      </c>
      <c r="K102" s="322" t="s">
        <v>49</v>
      </c>
    </row>
    <row r="103" spans="1:11" ht="18" customHeight="1">
      <c r="A103" s="323"/>
      <c r="B103" s="170"/>
      <c r="C103" s="595" t="s">
        <v>423</v>
      </c>
      <c r="D103" s="595"/>
      <c r="E103" s="595"/>
      <c r="F103" s="595"/>
      <c r="G103" s="170"/>
      <c r="H103" s="170"/>
      <c r="I103" s="170"/>
      <c r="J103" s="170"/>
      <c r="K103" s="324"/>
    </row>
    <row r="104" spans="1:11" ht="18" customHeight="1">
      <c r="A104" s="323"/>
      <c r="B104" s="170"/>
      <c r="C104" s="170"/>
      <c r="D104" s="170"/>
      <c r="E104" s="170"/>
      <c r="F104" s="170"/>
      <c r="G104" s="596" t="s">
        <v>521</v>
      </c>
      <c r="H104" s="596"/>
      <c r="I104" s="597">
        <v>377712.26</v>
      </c>
      <c r="J104" s="597"/>
      <c r="K104" s="598"/>
    </row>
    <row r="105" spans="1:11" ht="18" customHeight="1">
      <c r="A105" s="323"/>
      <c r="B105" s="170"/>
      <c r="C105" s="170"/>
      <c r="D105" s="170"/>
      <c r="E105" s="170"/>
      <c r="F105" s="170"/>
      <c r="G105" s="596" t="s">
        <v>424</v>
      </c>
      <c r="H105" s="596"/>
      <c r="I105" s="584">
        <v>0</v>
      </c>
      <c r="J105" s="584"/>
      <c r="K105" s="585"/>
    </row>
    <row r="106" spans="1:11" ht="18" customHeight="1" thickBot="1">
      <c r="A106" s="325"/>
      <c r="B106" s="171"/>
      <c r="C106" s="171"/>
      <c r="D106" s="171"/>
      <c r="E106" s="171"/>
      <c r="F106" s="171"/>
      <c r="G106" s="586" t="s">
        <v>425</v>
      </c>
      <c r="H106" s="586"/>
      <c r="I106" s="587">
        <f>I104+I105</f>
        <v>377712.26</v>
      </c>
      <c r="J106" s="587"/>
      <c r="K106" s="588"/>
    </row>
    <row r="107" spans="1:11" ht="15.75" customHeight="1">
      <c r="A107" s="575" t="s">
        <v>275</v>
      </c>
      <c r="B107" s="576"/>
      <c r="C107" s="576"/>
      <c r="D107" s="576"/>
      <c r="E107" s="576"/>
      <c r="F107" s="576"/>
      <c r="G107" s="576"/>
      <c r="H107" s="576"/>
      <c r="I107" s="576"/>
      <c r="J107" s="576"/>
      <c r="K107" s="577"/>
    </row>
    <row r="108" spans="1:11" ht="15.75" customHeight="1">
      <c r="A108" s="578"/>
      <c r="B108" s="579"/>
      <c r="C108" s="579"/>
      <c r="D108" s="579"/>
      <c r="E108" s="579"/>
      <c r="F108" s="579"/>
      <c r="G108" s="579"/>
      <c r="H108" s="579"/>
      <c r="I108" s="579"/>
      <c r="J108" s="579"/>
      <c r="K108" s="580"/>
    </row>
    <row r="109" spans="1:11" ht="15.75" customHeight="1">
      <c r="A109" s="578"/>
      <c r="B109" s="579"/>
      <c r="C109" s="579"/>
      <c r="D109" s="579"/>
      <c r="E109" s="579"/>
      <c r="F109" s="579"/>
      <c r="G109" s="579"/>
      <c r="H109" s="579"/>
      <c r="I109" s="579"/>
      <c r="J109" s="579"/>
      <c r="K109" s="580"/>
    </row>
    <row r="110" spans="1:11" ht="15.75" customHeight="1">
      <c r="A110" s="578"/>
      <c r="B110" s="579"/>
      <c r="C110" s="579"/>
      <c r="D110" s="579"/>
      <c r="E110" s="579"/>
      <c r="F110" s="579"/>
      <c r="G110" s="579"/>
      <c r="H110" s="579"/>
      <c r="I110" s="579"/>
      <c r="J110" s="579"/>
      <c r="K110" s="580"/>
    </row>
    <row r="111" spans="1:11" ht="15.75" customHeight="1">
      <c r="A111" s="578"/>
      <c r="B111" s="579"/>
      <c r="C111" s="579"/>
      <c r="D111" s="579"/>
      <c r="E111" s="579"/>
      <c r="F111" s="579"/>
      <c r="G111" s="579"/>
      <c r="H111" s="579"/>
      <c r="I111" s="579"/>
      <c r="J111" s="579"/>
      <c r="K111" s="580"/>
    </row>
    <row r="112" spans="1:11" ht="15.75" customHeight="1">
      <c r="A112" s="578"/>
      <c r="B112" s="579"/>
      <c r="C112" s="579"/>
      <c r="D112" s="579"/>
      <c r="E112" s="579"/>
      <c r="F112" s="579"/>
      <c r="G112" s="579"/>
      <c r="H112" s="579"/>
      <c r="I112" s="579"/>
      <c r="J112" s="579"/>
      <c r="K112" s="580"/>
    </row>
    <row r="113" spans="1:11" ht="15.75" customHeight="1">
      <c r="A113" s="578"/>
      <c r="B113" s="579"/>
      <c r="C113" s="579"/>
      <c r="D113" s="579"/>
      <c r="E113" s="579"/>
      <c r="F113" s="579"/>
      <c r="G113" s="579"/>
      <c r="H113" s="579"/>
      <c r="I113" s="579"/>
      <c r="J113" s="579"/>
      <c r="K113" s="580"/>
    </row>
    <row r="114" spans="1:11" ht="15.75" customHeight="1">
      <c r="A114" s="578"/>
      <c r="B114" s="579"/>
      <c r="C114" s="579"/>
      <c r="D114" s="579"/>
      <c r="E114" s="579"/>
      <c r="F114" s="579"/>
      <c r="G114" s="579"/>
      <c r="H114" s="579"/>
      <c r="I114" s="579"/>
      <c r="J114" s="579"/>
      <c r="K114" s="580"/>
    </row>
    <row r="115" spans="1:11" ht="15.75" customHeight="1" thickBot="1">
      <c r="A115" s="581"/>
      <c r="B115" s="582"/>
      <c r="C115" s="582"/>
      <c r="D115" s="582"/>
      <c r="E115" s="582"/>
      <c r="F115" s="582"/>
      <c r="G115" s="582"/>
      <c r="H115" s="582"/>
      <c r="I115" s="582"/>
      <c r="J115" s="582"/>
      <c r="K115" s="583"/>
    </row>
    <row r="116" spans="1:11" ht="15.75" customHeight="1">
      <c r="A116" s="15"/>
      <c r="B116" s="15"/>
      <c r="C116" s="1"/>
      <c r="D116" s="1"/>
      <c r="E116" s="16"/>
      <c r="F116" s="17"/>
      <c r="G116" s="17"/>
      <c r="H116" s="18"/>
      <c r="I116" s="19"/>
      <c r="J116" s="1"/>
      <c r="K116" s="1"/>
    </row>
    <row r="117" spans="1:11" ht="15.75" customHeight="1">
      <c r="A117" s="15"/>
      <c r="B117" s="15"/>
      <c r="C117" s="1"/>
      <c r="D117" s="1"/>
      <c r="E117" s="16"/>
      <c r="F117" s="17"/>
      <c r="G117" s="17"/>
      <c r="H117" s="18"/>
      <c r="I117" s="19"/>
      <c r="J117" s="1"/>
      <c r="K117" s="1"/>
    </row>
    <row r="118" spans="1:11" ht="15.75" customHeight="1">
      <c r="A118" s="15"/>
      <c r="B118" s="15"/>
      <c r="C118" s="1"/>
      <c r="D118" s="1"/>
      <c r="E118" s="16"/>
      <c r="F118" s="17"/>
      <c r="G118" s="17"/>
      <c r="H118" s="18"/>
      <c r="I118" s="19"/>
      <c r="J118" s="1"/>
      <c r="K118" s="1"/>
    </row>
    <row r="119" spans="1:11" ht="15.75" customHeight="1">
      <c r="A119" s="15"/>
      <c r="B119" s="15"/>
      <c r="C119" s="1"/>
      <c r="D119" s="1"/>
      <c r="E119" s="16"/>
      <c r="F119" s="17"/>
      <c r="G119" s="17"/>
      <c r="H119" s="18"/>
      <c r="I119" s="19"/>
      <c r="J119" s="1"/>
      <c r="K119" s="1"/>
    </row>
    <row r="120" spans="1:11" ht="15.75" customHeight="1">
      <c r="A120" s="15"/>
      <c r="B120" s="15"/>
      <c r="C120" s="1"/>
      <c r="D120" s="1"/>
      <c r="E120" s="16"/>
      <c r="F120" s="17"/>
      <c r="G120" s="17"/>
      <c r="H120" s="18"/>
      <c r="I120" s="19"/>
      <c r="J120" s="1"/>
      <c r="K120" s="1"/>
    </row>
    <row r="121" spans="1:11" ht="15.75" customHeight="1">
      <c r="A121" s="15"/>
      <c r="B121" s="15"/>
      <c r="C121" s="1"/>
      <c r="D121" s="1"/>
      <c r="E121" s="16"/>
      <c r="F121" s="17"/>
      <c r="G121" s="17"/>
      <c r="H121" s="18"/>
      <c r="I121" s="19"/>
      <c r="J121" s="1"/>
      <c r="K121" s="1"/>
    </row>
    <row r="122" spans="1:11" ht="15.75" customHeight="1">
      <c r="A122" s="15"/>
      <c r="B122" s="15"/>
      <c r="C122" s="1"/>
      <c r="D122" s="1"/>
      <c r="E122" s="16"/>
      <c r="F122" s="17"/>
      <c r="G122" s="17"/>
      <c r="H122" s="18"/>
      <c r="I122" s="19"/>
      <c r="J122" s="1"/>
      <c r="K122" s="1"/>
    </row>
    <row r="123" spans="1:11" ht="15.75" customHeight="1">
      <c r="A123" s="15"/>
      <c r="B123" s="15"/>
      <c r="C123" s="1"/>
      <c r="D123" s="1"/>
      <c r="E123" s="16"/>
      <c r="F123" s="17"/>
      <c r="G123" s="17"/>
      <c r="H123" s="18"/>
      <c r="I123" s="19"/>
      <c r="J123" s="1"/>
      <c r="K123" s="1"/>
    </row>
    <row r="124" spans="1:11" ht="15.75" customHeight="1">
      <c r="A124" s="15"/>
      <c r="B124" s="15"/>
      <c r="C124" s="1"/>
      <c r="D124" s="1"/>
      <c r="E124" s="16"/>
      <c r="F124" s="17"/>
      <c r="G124" s="17"/>
      <c r="H124" s="18"/>
      <c r="I124" s="19"/>
      <c r="J124" s="1"/>
      <c r="K124" s="1"/>
    </row>
    <row r="125" spans="1:11" ht="15.75" customHeight="1">
      <c r="A125" s="15"/>
      <c r="B125" s="15"/>
      <c r="C125" s="1"/>
      <c r="D125" s="1"/>
      <c r="E125" s="16"/>
      <c r="F125" s="17"/>
      <c r="G125" s="17"/>
      <c r="H125" s="18"/>
      <c r="I125" s="19"/>
      <c r="J125" s="1"/>
      <c r="K125" s="1"/>
    </row>
    <row r="126" spans="1:11" ht="15.75" customHeight="1">
      <c r="A126" s="15"/>
      <c r="B126" s="15"/>
      <c r="C126" s="1"/>
      <c r="D126" s="1"/>
      <c r="E126" s="16"/>
      <c r="F126" s="17"/>
      <c r="G126" s="17"/>
      <c r="H126" s="18"/>
      <c r="I126" s="19"/>
      <c r="J126" s="1"/>
      <c r="K126" s="1"/>
    </row>
    <row r="127" spans="1:11" ht="15.75" customHeight="1">
      <c r="A127" s="15"/>
      <c r="B127" s="15"/>
      <c r="C127" s="1"/>
      <c r="D127" s="1"/>
      <c r="E127" s="16"/>
      <c r="F127" s="17"/>
      <c r="G127" s="17"/>
      <c r="H127" s="18"/>
      <c r="I127" s="19"/>
      <c r="J127" s="1"/>
      <c r="K127" s="1"/>
    </row>
    <row r="128" spans="1:11" ht="15.75" customHeight="1">
      <c r="A128" s="15"/>
      <c r="B128" s="15"/>
      <c r="C128" s="1"/>
      <c r="D128" s="1"/>
      <c r="E128" s="16"/>
      <c r="F128" s="17"/>
      <c r="G128" s="17"/>
      <c r="H128" s="18"/>
      <c r="I128" s="19"/>
      <c r="J128" s="1"/>
      <c r="K128" s="1"/>
    </row>
    <row r="129" spans="1:11" ht="15.75" customHeight="1">
      <c r="A129" s="15"/>
      <c r="B129" s="15"/>
      <c r="C129" s="1"/>
      <c r="D129" s="1"/>
      <c r="E129" s="16"/>
      <c r="F129" s="17"/>
      <c r="G129" s="17"/>
      <c r="H129" s="18"/>
      <c r="I129" s="19"/>
      <c r="J129" s="1"/>
      <c r="K129" s="1"/>
    </row>
    <row r="130" spans="1:11" ht="15.75" customHeight="1">
      <c r="A130" s="15"/>
      <c r="B130" s="15"/>
      <c r="C130" s="1"/>
      <c r="D130" s="1"/>
      <c r="E130" s="16"/>
      <c r="F130" s="17"/>
      <c r="G130" s="17"/>
      <c r="H130" s="18"/>
      <c r="I130" s="19"/>
      <c r="J130" s="1"/>
      <c r="K130" s="1"/>
    </row>
    <row r="131" spans="1:11" ht="15.75" customHeight="1">
      <c r="A131" s="15"/>
      <c r="B131" s="15"/>
      <c r="C131" s="1"/>
      <c r="D131" s="1"/>
      <c r="E131" s="16"/>
      <c r="F131" s="17"/>
      <c r="G131" s="17"/>
      <c r="H131" s="18"/>
      <c r="I131" s="19"/>
      <c r="J131" s="1"/>
      <c r="K131" s="1"/>
    </row>
    <row r="132" spans="1:11" ht="15.75" customHeight="1">
      <c r="A132" s="15"/>
      <c r="B132" s="15"/>
      <c r="C132" s="1"/>
      <c r="D132" s="1"/>
      <c r="E132" s="16"/>
      <c r="F132" s="17"/>
      <c r="G132" s="17"/>
      <c r="H132" s="18"/>
      <c r="I132" s="19"/>
      <c r="J132" s="1"/>
      <c r="K132" s="1"/>
    </row>
    <row r="133" spans="1:11" ht="15.75" customHeight="1">
      <c r="A133" s="15"/>
      <c r="B133" s="15"/>
      <c r="C133" s="1"/>
      <c r="D133" s="1"/>
      <c r="E133" s="16"/>
      <c r="F133" s="17"/>
      <c r="G133" s="17"/>
      <c r="H133" s="18"/>
      <c r="I133" s="19"/>
      <c r="J133" s="1"/>
      <c r="K133" s="1"/>
    </row>
    <row r="134" spans="1:11" ht="15.75" customHeight="1">
      <c r="A134" s="15"/>
      <c r="B134" s="15"/>
      <c r="C134" s="1"/>
      <c r="D134" s="1"/>
      <c r="E134" s="16"/>
      <c r="F134" s="17"/>
      <c r="G134" s="17"/>
      <c r="H134" s="18"/>
      <c r="I134" s="19"/>
      <c r="J134" s="1"/>
      <c r="K134" s="1"/>
    </row>
    <row r="135" spans="1:11" ht="15.75" customHeight="1">
      <c r="A135" s="15"/>
      <c r="B135" s="15"/>
      <c r="C135" s="1"/>
      <c r="D135" s="1"/>
      <c r="E135" s="16"/>
      <c r="F135" s="17"/>
      <c r="G135" s="17"/>
      <c r="H135" s="18"/>
      <c r="I135" s="19"/>
      <c r="J135" s="1"/>
      <c r="K135" s="1"/>
    </row>
    <row r="136" spans="1:11" ht="15.75" customHeight="1">
      <c r="A136" s="1"/>
      <c r="B136" s="1"/>
      <c r="C136" s="1"/>
      <c r="D136" s="1"/>
      <c r="E136" s="1"/>
      <c r="F136" s="1"/>
      <c r="G136" s="1"/>
      <c r="H136" s="1"/>
      <c r="I136" s="1"/>
      <c r="J136" s="1"/>
      <c r="K136" s="1"/>
    </row>
    <row r="137" spans="1:11" ht="15.75" customHeight="1">
      <c r="A137" s="1"/>
      <c r="B137" s="1"/>
      <c r="C137" s="1"/>
      <c r="D137" s="1"/>
      <c r="E137" s="1"/>
      <c r="F137" s="1"/>
      <c r="G137" s="1"/>
      <c r="H137" s="1"/>
      <c r="I137" s="1"/>
      <c r="J137" s="1"/>
      <c r="K137" s="1"/>
    </row>
    <row r="138" spans="1:11" ht="15.75" customHeight="1">
      <c r="A138" s="1"/>
      <c r="B138" s="1"/>
      <c r="C138" s="1"/>
      <c r="D138" s="1"/>
      <c r="E138" s="1"/>
      <c r="F138" s="1"/>
      <c r="G138" s="1"/>
      <c r="H138" s="1"/>
      <c r="I138" s="1"/>
      <c r="J138" s="1"/>
      <c r="K138" s="1"/>
    </row>
    <row r="139" spans="1:11" ht="15.75" customHeight="1">
      <c r="A139" s="1"/>
      <c r="B139" s="1"/>
      <c r="C139" s="1"/>
      <c r="D139" s="1"/>
      <c r="E139" s="1"/>
      <c r="F139" s="1"/>
      <c r="G139" s="1"/>
      <c r="H139" s="1"/>
      <c r="I139" s="1"/>
      <c r="J139" s="1"/>
      <c r="K139" s="1"/>
    </row>
    <row r="140" spans="1:11" ht="15.75" customHeight="1">
      <c r="A140" s="1"/>
      <c r="B140" s="1"/>
      <c r="C140" s="1"/>
      <c r="D140" s="1"/>
      <c r="E140" s="1"/>
      <c r="F140" s="1"/>
      <c r="G140" s="1"/>
      <c r="H140" s="1"/>
      <c r="I140" s="1"/>
      <c r="J140" s="1"/>
      <c r="K140" s="1"/>
    </row>
    <row r="141" spans="1:11" ht="15.75" customHeight="1">
      <c r="A141" s="1"/>
      <c r="B141" s="1"/>
      <c r="C141" s="1"/>
      <c r="D141" s="1"/>
      <c r="E141" s="1"/>
      <c r="F141" s="1"/>
      <c r="G141" s="1"/>
      <c r="H141" s="1"/>
      <c r="I141" s="1"/>
      <c r="J141" s="1"/>
      <c r="K141" s="1"/>
    </row>
    <row r="142" spans="1:11" ht="15.75" customHeight="1">
      <c r="A142" s="1"/>
      <c r="B142" s="1"/>
      <c r="C142" s="1"/>
      <c r="D142" s="1"/>
      <c r="E142" s="1"/>
      <c r="F142" s="1"/>
      <c r="G142" s="1"/>
      <c r="H142" s="1"/>
      <c r="I142" s="1"/>
      <c r="J142" s="1"/>
      <c r="K142" s="1"/>
    </row>
    <row r="143" spans="1:11" ht="15.75" customHeight="1">
      <c r="A143" s="1"/>
      <c r="B143" s="1"/>
      <c r="C143" s="1"/>
      <c r="D143" s="1"/>
      <c r="E143" s="1"/>
      <c r="F143" s="1"/>
      <c r="G143" s="1"/>
      <c r="H143" s="1"/>
      <c r="I143" s="1"/>
      <c r="J143" s="1"/>
      <c r="K143" s="1"/>
    </row>
    <row r="144" spans="1:11" ht="15.75" customHeight="1">
      <c r="A144" s="1"/>
      <c r="B144" s="1"/>
      <c r="C144" s="1"/>
      <c r="D144" s="1"/>
      <c r="E144" s="1"/>
      <c r="F144" s="1"/>
      <c r="G144" s="1"/>
      <c r="H144" s="1"/>
      <c r="I144" s="1"/>
      <c r="J144" s="1"/>
      <c r="K144" s="1"/>
    </row>
    <row r="145" spans="1:11" ht="15.75" customHeight="1">
      <c r="A145" s="1"/>
      <c r="B145" s="1"/>
      <c r="C145" s="1"/>
      <c r="D145" s="1"/>
      <c r="E145" s="1"/>
      <c r="F145" s="1"/>
      <c r="G145" s="1"/>
      <c r="H145" s="1"/>
      <c r="I145" s="1"/>
      <c r="J145" s="1"/>
      <c r="K145" s="1"/>
    </row>
    <row r="146" spans="1:11" ht="15.75" customHeight="1">
      <c r="A146" s="1"/>
      <c r="B146" s="1"/>
      <c r="C146" s="1"/>
      <c r="D146" s="1"/>
      <c r="E146" s="1"/>
      <c r="F146" s="1"/>
      <c r="G146" s="1"/>
      <c r="H146" s="1"/>
      <c r="I146" s="1"/>
      <c r="J146" s="1"/>
      <c r="K146" s="1"/>
    </row>
    <row r="147" spans="1:11" ht="15.75" customHeight="1">
      <c r="A147" s="1"/>
      <c r="B147" s="1"/>
      <c r="C147" s="1"/>
      <c r="D147" s="1"/>
      <c r="E147" s="1"/>
      <c r="F147" s="1"/>
      <c r="G147" s="1"/>
      <c r="H147" s="1"/>
      <c r="I147" s="1"/>
      <c r="J147" s="1"/>
      <c r="K147" s="1"/>
    </row>
    <row r="148" spans="1:11" ht="15.75" customHeight="1">
      <c r="A148" s="1"/>
      <c r="B148" s="1"/>
      <c r="C148" s="1"/>
      <c r="D148" s="1"/>
      <c r="E148" s="1"/>
      <c r="F148" s="1"/>
      <c r="G148" s="1"/>
      <c r="H148" s="1"/>
      <c r="I148" s="1"/>
      <c r="J148" s="1"/>
      <c r="K148" s="1"/>
    </row>
    <row r="149" spans="1:11" ht="15.75" customHeight="1">
      <c r="A149" s="1"/>
      <c r="B149" s="1"/>
      <c r="C149" s="1"/>
      <c r="D149" s="1"/>
      <c r="E149" s="1"/>
      <c r="F149" s="1"/>
      <c r="G149" s="1"/>
      <c r="H149" s="1"/>
      <c r="I149" s="1"/>
      <c r="J149" s="1"/>
      <c r="K149" s="1"/>
    </row>
    <row r="150" spans="1:11" ht="15.75" customHeight="1">
      <c r="A150" s="1"/>
      <c r="B150" s="1"/>
      <c r="C150" s="1"/>
      <c r="D150" s="1"/>
      <c r="E150" s="1"/>
      <c r="F150" s="1"/>
      <c r="G150" s="1"/>
      <c r="H150" s="1"/>
      <c r="I150" s="1"/>
      <c r="J150" s="1"/>
      <c r="K150" s="1"/>
    </row>
    <row r="151" spans="1:11" ht="15.75" customHeight="1">
      <c r="A151" s="1"/>
      <c r="B151" s="1"/>
      <c r="C151" s="1"/>
      <c r="D151" s="1"/>
      <c r="E151" s="1"/>
      <c r="F151" s="1"/>
      <c r="G151" s="1"/>
      <c r="H151" s="1"/>
      <c r="I151" s="1"/>
      <c r="J151" s="1"/>
      <c r="K151" s="1"/>
    </row>
    <row r="152" spans="1:11" ht="15.75" customHeight="1">
      <c r="A152" s="1"/>
      <c r="B152" s="1"/>
      <c r="C152" s="1"/>
      <c r="D152" s="1"/>
      <c r="E152" s="1"/>
      <c r="F152" s="1"/>
      <c r="G152" s="1"/>
      <c r="H152" s="1"/>
      <c r="I152" s="1"/>
      <c r="J152" s="1"/>
      <c r="K152" s="1"/>
    </row>
    <row r="153" spans="1:11" ht="15.75" customHeight="1">
      <c r="A153" s="1"/>
      <c r="B153" s="1"/>
      <c r="C153" s="1"/>
      <c r="D153" s="1"/>
      <c r="E153" s="1"/>
      <c r="F153" s="1"/>
      <c r="G153" s="1"/>
      <c r="H153" s="1"/>
      <c r="I153" s="1"/>
      <c r="J153" s="1"/>
      <c r="K153" s="1"/>
    </row>
    <row r="154" spans="1:11" ht="15.75" customHeight="1">
      <c r="A154" s="1"/>
      <c r="B154" s="1"/>
      <c r="C154" s="1"/>
      <c r="D154" s="1"/>
      <c r="E154" s="1"/>
      <c r="F154" s="1"/>
      <c r="G154" s="1"/>
      <c r="H154" s="1"/>
      <c r="I154" s="1"/>
      <c r="J154" s="1"/>
      <c r="K154" s="1"/>
    </row>
    <row r="155" spans="1:11" ht="15.75" customHeight="1">
      <c r="A155" s="1"/>
      <c r="B155" s="1"/>
      <c r="C155" s="1"/>
      <c r="D155" s="1"/>
      <c r="E155" s="1"/>
      <c r="F155" s="1"/>
      <c r="G155" s="1"/>
      <c r="H155" s="1"/>
      <c r="I155" s="1"/>
      <c r="J155" s="1"/>
      <c r="K155" s="1"/>
    </row>
    <row r="156" spans="1:11" ht="15.75" customHeight="1">
      <c r="A156" s="1"/>
      <c r="B156" s="1"/>
      <c r="C156" s="1"/>
      <c r="D156" s="1"/>
      <c r="E156" s="1"/>
      <c r="F156" s="1"/>
      <c r="G156" s="1"/>
      <c r="H156" s="1"/>
      <c r="I156" s="1"/>
      <c r="J156" s="1"/>
      <c r="K156" s="1"/>
    </row>
    <row r="157" spans="1:11" ht="15.75" customHeight="1">
      <c r="A157" s="1"/>
      <c r="B157" s="1"/>
      <c r="C157" s="1"/>
      <c r="D157" s="1"/>
      <c r="E157" s="1"/>
      <c r="F157" s="1"/>
      <c r="G157" s="1"/>
      <c r="H157" s="1"/>
      <c r="I157" s="1"/>
      <c r="J157" s="1"/>
      <c r="K157" s="1"/>
    </row>
  </sheetData>
  <mergeCells count="10">
    <mergeCell ref="A1:F3"/>
    <mergeCell ref="A107:K115"/>
    <mergeCell ref="I105:K105"/>
    <mergeCell ref="G106:H106"/>
    <mergeCell ref="I106:K106"/>
    <mergeCell ref="G1:K3"/>
    <mergeCell ref="C103:F103"/>
    <mergeCell ref="G104:H104"/>
    <mergeCell ref="I104:K104"/>
    <mergeCell ref="G105:H105"/>
  </mergeCells>
  <pageMargins left="0.51181102362204722" right="0.51181102362204722" top="0.78740157480314965" bottom="0.78740157480314965" header="0" footer="0"/>
  <pageSetup scale="7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30"/>
  <sheetViews>
    <sheetView topLeftCell="A19" workbookViewId="0">
      <selection activeCell="C104" sqref="C104"/>
    </sheetView>
  </sheetViews>
  <sheetFormatPr defaultColWidth="14.42578125" defaultRowHeight="15" customHeight="1"/>
  <cols>
    <col min="1" max="1" width="10.28515625" customWidth="1"/>
    <col min="2" max="2" width="65.85546875" customWidth="1"/>
    <col min="3" max="3" width="10.85546875" customWidth="1"/>
    <col min="4" max="4" width="12.28515625" customWidth="1"/>
    <col min="5" max="5" width="13.140625" customWidth="1"/>
    <col min="6" max="6" width="15.85546875" customWidth="1"/>
    <col min="7" max="7" width="9.28515625" bestFit="1" customWidth="1"/>
    <col min="8" max="8" width="12.5703125" customWidth="1"/>
    <col min="9" max="9" width="13.140625" customWidth="1"/>
    <col min="10" max="11" width="9.140625" customWidth="1"/>
  </cols>
  <sheetData>
    <row r="1" spans="1:11" ht="77.25" customHeight="1">
      <c r="A1" s="599" t="s">
        <v>596</v>
      </c>
      <c r="B1" s="600"/>
      <c r="C1" s="600"/>
      <c r="D1" s="600"/>
      <c r="E1" s="600"/>
      <c r="F1" s="600"/>
      <c r="G1" s="604" t="s">
        <v>1141</v>
      </c>
      <c r="H1" s="604"/>
      <c r="I1" s="604"/>
      <c r="J1" s="604"/>
      <c r="K1" s="605"/>
    </row>
    <row r="2" spans="1:11" ht="18.600000000000001" customHeight="1">
      <c r="A2" s="601"/>
      <c r="B2" s="602"/>
      <c r="C2" s="602"/>
      <c r="D2" s="602"/>
      <c r="E2" s="602"/>
      <c r="F2" s="602"/>
      <c r="G2" s="606"/>
      <c r="H2" s="606"/>
      <c r="I2" s="606"/>
      <c r="J2" s="606"/>
      <c r="K2" s="607"/>
    </row>
    <row r="3" spans="1:11" ht="13.5" customHeight="1" thickBot="1">
      <c r="A3" s="603"/>
      <c r="B3" s="574"/>
      <c r="C3" s="574"/>
      <c r="D3" s="574"/>
      <c r="E3" s="574"/>
      <c r="F3" s="574"/>
      <c r="G3" s="608"/>
      <c r="H3" s="608"/>
      <c r="I3" s="608"/>
      <c r="J3" s="608"/>
      <c r="K3" s="609"/>
    </row>
    <row r="4" spans="1:11" ht="22.15" customHeight="1">
      <c r="A4" s="173" t="s">
        <v>276</v>
      </c>
      <c r="B4" s="167" t="s">
        <v>75</v>
      </c>
      <c r="C4" s="166" t="s">
        <v>135</v>
      </c>
      <c r="D4" s="166" t="s">
        <v>419</v>
      </c>
      <c r="E4" s="166" t="s">
        <v>86</v>
      </c>
      <c r="F4" s="166" t="s">
        <v>167</v>
      </c>
      <c r="G4" s="166" t="s">
        <v>137</v>
      </c>
      <c r="H4" s="166" t="s">
        <v>420</v>
      </c>
      <c r="I4" s="166" t="s">
        <v>15</v>
      </c>
      <c r="J4" s="166" t="s">
        <v>421</v>
      </c>
      <c r="K4" s="336" t="s">
        <v>422</v>
      </c>
    </row>
    <row r="5" spans="1:11" s="295" customFormat="1" ht="11.25">
      <c r="A5" s="297" t="s">
        <v>432</v>
      </c>
      <c r="B5" s="298" t="s">
        <v>433</v>
      </c>
      <c r="C5" s="297" t="s">
        <v>64</v>
      </c>
      <c r="D5" s="297" t="s">
        <v>53</v>
      </c>
      <c r="E5" s="297" t="s">
        <v>51</v>
      </c>
      <c r="F5" s="299">
        <v>2151.5008555045601</v>
      </c>
      <c r="G5" s="300">
        <v>21.06</v>
      </c>
      <c r="H5" s="300">
        <v>45310.608016926031</v>
      </c>
      <c r="I5" s="301">
        <v>15.150311076058232</v>
      </c>
      <c r="J5" s="301">
        <v>15.150311076058232</v>
      </c>
      <c r="K5" s="312" t="s">
        <v>57</v>
      </c>
    </row>
    <row r="6" spans="1:11" s="295" customFormat="1" ht="11.25">
      <c r="A6" s="297" t="s">
        <v>413</v>
      </c>
      <c r="B6" s="298" t="s">
        <v>414</v>
      </c>
      <c r="C6" s="297" t="s">
        <v>64</v>
      </c>
      <c r="D6" s="297" t="s">
        <v>54</v>
      </c>
      <c r="E6" s="297" t="s">
        <v>121</v>
      </c>
      <c r="F6" s="299">
        <v>901.81866500000001</v>
      </c>
      <c r="G6" s="300">
        <v>33.54</v>
      </c>
      <c r="H6" s="300">
        <v>30246.998024100001</v>
      </c>
      <c r="I6" s="301">
        <v>10.113557271419781</v>
      </c>
      <c r="J6" s="301">
        <v>25.263869671222931</v>
      </c>
      <c r="K6" s="312" t="s">
        <v>57</v>
      </c>
    </row>
    <row r="7" spans="1:11" s="295" customFormat="1" ht="11.25">
      <c r="A7" s="297" t="s">
        <v>350</v>
      </c>
      <c r="B7" s="298" t="s">
        <v>351</v>
      </c>
      <c r="C7" s="297" t="s">
        <v>64</v>
      </c>
      <c r="D7" s="297" t="s">
        <v>53</v>
      </c>
      <c r="E7" s="297" t="s">
        <v>51</v>
      </c>
      <c r="F7" s="299">
        <v>408.48</v>
      </c>
      <c r="G7" s="300">
        <v>65.459999999999994</v>
      </c>
      <c r="H7" s="300">
        <v>26739.1008</v>
      </c>
      <c r="I7" s="301">
        <v>8.9406369224343223</v>
      </c>
      <c r="J7" s="301">
        <v>34.204506326164733</v>
      </c>
      <c r="K7" s="312" t="s">
        <v>57</v>
      </c>
    </row>
    <row r="8" spans="1:11" s="295" customFormat="1" ht="11.25">
      <c r="A8" s="297" t="s">
        <v>428</v>
      </c>
      <c r="B8" s="298" t="s">
        <v>429</v>
      </c>
      <c r="C8" s="297" t="s">
        <v>64</v>
      </c>
      <c r="D8" s="297" t="s">
        <v>53</v>
      </c>
      <c r="E8" s="297" t="s">
        <v>51</v>
      </c>
      <c r="F8" s="299">
        <v>1562.5063398975587</v>
      </c>
      <c r="G8" s="300">
        <v>16.55</v>
      </c>
      <c r="H8" s="300">
        <v>25859.479925304597</v>
      </c>
      <c r="I8" s="301">
        <v>8.6465219135240119</v>
      </c>
      <c r="J8" s="301">
        <v>42.851028264664322</v>
      </c>
      <c r="K8" s="312" t="s">
        <v>57</v>
      </c>
    </row>
    <row r="9" spans="1:11" s="295" customFormat="1" ht="11.25">
      <c r="A9" s="297" t="s">
        <v>426</v>
      </c>
      <c r="B9" s="298" t="s">
        <v>427</v>
      </c>
      <c r="C9" s="297" t="s">
        <v>64</v>
      </c>
      <c r="D9" s="297" t="s">
        <v>53</v>
      </c>
      <c r="E9" s="297" t="s">
        <v>51</v>
      </c>
      <c r="F9" s="299">
        <v>723.57334376472716</v>
      </c>
      <c r="G9" s="300">
        <v>21.06</v>
      </c>
      <c r="H9" s="300">
        <v>15238.454619685155</v>
      </c>
      <c r="I9" s="301">
        <v>5.0952158426208927</v>
      </c>
      <c r="J9" s="301">
        <v>47.946242562621173</v>
      </c>
      <c r="K9" s="312" t="s">
        <v>57</v>
      </c>
    </row>
    <row r="10" spans="1:11" s="295" customFormat="1" ht="22.5">
      <c r="A10" s="302" t="s">
        <v>1091</v>
      </c>
      <c r="B10" s="303" t="s">
        <v>1092</v>
      </c>
      <c r="C10" s="302" t="s">
        <v>64</v>
      </c>
      <c r="D10" s="302" t="s">
        <v>54</v>
      </c>
      <c r="E10" s="302" t="s">
        <v>180</v>
      </c>
      <c r="F10" s="304">
        <v>159.31560400000001</v>
      </c>
      <c r="G10" s="305">
        <v>74.900000000000006</v>
      </c>
      <c r="H10" s="305">
        <v>11932.738739599999</v>
      </c>
      <c r="I10" s="306">
        <v>3.9898979909238448</v>
      </c>
      <c r="J10" s="306">
        <v>51.93614097497948</v>
      </c>
      <c r="K10" s="313" t="s">
        <v>58</v>
      </c>
    </row>
    <row r="11" spans="1:11" s="295" customFormat="1" ht="33.75">
      <c r="A11" s="302" t="s">
        <v>434</v>
      </c>
      <c r="B11" s="303" t="s">
        <v>435</v>
      </c>
      <c r="C11" s="302" t="s">
        <v>64</v>
      </c>
      <c r="D11" s="302" t="s">
        <v>334</v>
      </c>
      <c r="E11" s="302" t="s">
        <v>51</v>
      </c>
      <c r="F11" s="304">
        <v>5585.507511191</v>
      </c>
      <c r="G11" s="305">
        <v>1.82</v>
      </c>
      <c r="H11" s="305">
        <v>10165.62367036762</v>
      </c>
      <c r="I11" s="306">
        <v>3.3990354053664014</v>
      </c>
      <c r="J11" s="306">
        <v>55.335175153101012</v>
      </c>
      <c r="K11" s="313" t="s">
        <v>58</v>
      </c>
    </row>
    <row r="12" spans="1:11" s="295" customFormat="1" ht="11.25">
      <c r="A12" s="302" t="s">
        <v>340</v>
      </c>
      <c r="B12" s="303" t="s">
        <v>341</v>
      </c>
      <c r="C12" s="302" t="s">
        <v>64</v>
      </c>
      <c r="D12" s="302" t="s">
        <v>53</v>
      </c>
      <c r="E12" s="302" t="s">
        <v>51</v>
      </c>
      <c r="F12" s="304">
        <v>81.180800000000005</v>
      </c>
      <c r="G12" s="305">
        <v>122.82</v>
      </c>
      <c r="H12" s="305">
        <v>9970.6258560000006</v>
      </c>
      <c r="I12" s="306">
        <v>3.3338348336654589</v>
      </c>
      <c r="J12" s="306">
        <v>58.669011372377739</v>
      </c>
      <c r="K12" s="313" t="s">
        <v>58</v>
      </c>
    </row>
    <row r="13" spans="1:11" s="295" customFormat="1" ht="33.75">
      <c r="A13" s="302" t="s">
        <v>336</v>
      </c>
      <c r="B13" s="303" t="s">
        <v>103</v>
      </c>
      <c r="C13" s="302" t="s">
        <v>64</v>
      </c>
      <c r="D13" s="302" t="s">
        <v>334</v>
      </c>
      <c r="E13" s="302" t="s">
        <v>51</v>
      </c>
      <c r="F13" s="304">
        <v>5585.507511191</v>
      </c>
      <c r="G13" s="305">
        <v>1.36</v>
      </c>
      <c r="H13" s="305">
        <v>7596.2902152197603</v>
      </c>
      <c r="I13" s="306">
        <v>2.5399385446693987</v>
      </c>
      <c r="J13" s="306">
        <v>61.208949845085044</v>
      </c>
      <c r="K13" s="313" t="s">
        <v>58</v>
      </c>
    </row>
    <row r="14" spans="1:11" s="295" customFormat="1" ht="33.75">
      <c r="A14" s="302" t="s">
        <v>440</v>
      </c>
      <c r="B14" s="303" t="s">
        <v>441</v>
      </c>
      <c r="C14" s="302" t="s">
        <v>64</v>
      </c>
      <c r="D14" s="302" t="s">
        <v>334</v>
      </c>
      <c r="E14" s="302" t="s">
        <v>51</v>
      </c>
      <c r="F14" s="304">
        <v>5501.5806131910003</v>
      </c>
      <c r="G14" s="305">
        <v>1.02</v>
      </c>
      <c r="H14" s="305">
        <v>5611.61222545482</v>
      </c>
      <c r="I14" s="306">
        <v>1.8763303909339091</v>
      </c>
      <c r="J14" s="306">
        <v>63.085279491903293</v>
      </c>
      <c r="K14" s="313" t="s">
        <v>58</v>
      </c>
    </row>
    <row r="15" spans="1:11" s="295" customFormat="1" ht="11.25">
      <c r="A15" s="302" t="s">
        <v>415</v>
      </c>
      <c r="B15" s="303" t="s">
        <v>416</v>
      </c>
      <c r="C15" s="302" t="s">
        <v>64</v>
      </c>
      <c r="D15" s="302" t="s">
        <v>54</v>
      </c>
      <c r="E15" s="302" t="s">
        <v>56</v>
      </c>
      <c r="F15" s="304">
        <v>1256.844752</v>
      </c>
      <c r="G15" s="305">
        <v>4.4000000000000004</v>
      </c>
      <c r="H15" s="305">
        <v>5530.1169087999997</v>
      </c>
      <c r="I15" s="306">
        <v>1.8490811560946598</v>
      </c>
      <c r="J15" s="306">
        <v>64.934361681589067</v>
      </c>
      <c r="K15" s="313" t="s">
        <v>58</v>
      </c>
    </row>
    <row r="16" spans="1:11" s="295" customFormat="1" ht="11.25">
      <c r="A16" s="302" t="s">
        <v>411</v>
      </c>
      <c r="B16" s="303" t="s">
        <v>412</v>
      </c>
      <c r="C16" s="302" t="s">
        <v>64</v>
      </c>
      <c r="D16" s="302" t="s">
        <v>54</v>
      </c>
      <c r="E16" s="302" t="s">
        <v>121</v>
      </c>
      <c r="F16" s="304">
        <v>657.51855399999999</v>
      </c>
      <c r="G16" s="305">
        <v>8.2799999999999994</v>
      </c>
      <c r="H16" s="305">
        <v>5444.2536271199997</v>
      </c>
      <c r="I16" s="306">
        <v>1.8203714237737587</v>
      </c>
      <c r="J16" s="306">
        <v>66.754731892578477</v>
      </c>
      <c r="K16" s="313" t="s">
        <v>58</v>
      </c>
    </row>
    <row r="17" spans="1:11" s="295" customFormat="1" ht="33.75">
      <c r="A17" s="302" t="s">
        <v>1066</v>
      </c>
      <c r="B17" s="303" t="s">
        <v>1067</v>
      </c>
      <c r="C17" s="302" t="s">
        <v>64</v>
      </c>
      <c r="D17" s="302" t="s">
        <v>54</v>
      </c>
      <c r="E17" s="302" t="s">
        <v>48</v>
      </c>
      <c r="F17" s="304">
        <v>15.708081999999999</v>
      </c>
      <c r="G17" s="305">
        <v>343.64</v>
      </c>
      <c r="H17" s="305">
        <v>5397.9252984799996</v>
      </c>
      <c r="I17" s="306">
        <v>1.8048808218761265</v>
      </c>
      <c r="J17" s="306">
        <v>68.559614286481406</v>
      </c>
      <c r="K17" s="313" t="s">
        <v>58</v>
      </c>
    </row>
    <row r="18" spans="1:11" s="295" customFormat="1" ht="33.75">
      <c r="A18" s="302" t="s">
        <v>464</v>
      </c>
      <c r="B18" s="303" t="s">
        <v>465</v>
      </c>
      <c r="C18" s="302" t="s">
        <v>64</v>
      </c>
      <c r="D18" s="302" t="s">
        <v>334</v>
      </c>
      <c r="E18" s="302" t="s">
        <v>51</v>
      </c>
      <c r="F18" s="304">
        <v>2120.2066060000002</v>
      </c>
      <c r="G18" s="305">
        <v>2.13</v>
      </c>
      <c r="H18" s="305">
        <v>4516.04007078</v>
      </c>
      <c r="I18" s="306">
        <v>1.5100086910928801</v>
      </c>
      <c r="J18" s="306">
        <v>70.069622953907896</v>
      </c>
      <c r="K18" s="313" t="s">
        <v>58</v>
      </c>
    </row>
    <row r="19" spans="1:11" s="295" customFormat="1" ht="33.75">
      <c r="A19" s="302" t="s">
        <v>468</v>
      </c>
      <c r="B19" s="303" t="s">
        <v>469</v>
      </c>
      <c r="C19" s="302" t="s">
        <v>64</v>
      </c>
      <c r="D19" s="302" t="s">
        <v>334</v>
      </c>
      <c r="E19" s="302" t="s">
        <v>51</v>
      </c>
      <c r="F19" s="304">
        <v>2120.2066060000002</v>
      </c>
      <c r="G19" s="305">
        <v>2.06</v>
      </c>
      <c r="H19" s="305">
        <v>4367.6256083600001</v>
      </c>
      <c r="I19" s="306">
        <v>1.4603839923245694</v>
      </c>
      <c r="J19" s="306">
        <v>71.530008414646034</v>
      </c>
      <c r="K19" s="313" t="s">
        <v>58</v>
      </c>
    </row>
    <row r="20" spans="1:11" s="295" customFormat="1" ht="22.5">
      <c r="A20" s="302" t="s">
        <v>893</v>
      </c>
      <c r="B20" s="303" t="s">
        <v>894</v>
      </c>
      <c r="C20" s="302" t="s">
        <v>143</v>
      </c>
      <c r="D20" s="302" t="s">
        <v>54</v>
      </c>
      <c r="E20" s="302" t="s">
        <v>600</v>
      </c>
      <c r="F20" s="304">
        <v>7</v>
      </c>
      <c r="G20" s="305">
        <v>615.66</v>
      </c>
      <c r="H20" s="305">
        <v>4309.62</v>
      </c>
      <c r="I20" s="306">
        <v>1.4409889091581347</v>
      </c>
      <c r="J20" s="306">
        <v>72.97099732380417</v>
      </c>
      <c r="K20" s="313" t="s">
        <v>58</v>
      </c>
    </row>
    <row r="21" spans="1:11" s="295" customFormat="1" ht="22.5">
      <c r="A21" s="302" t="s">
        <v>383</v>
      </c>
      <c r="B21" s="303" t="s">
        <v>384</v>
      </c>
      <c r="C21" s="302" t="s">
        <v>64</v>
      </c>
      <c r="D21" s="302" t="s">
        <v>54</v>
      </c>
      <c r="E21" s="302" t="s">
        <v>48</v>
      </c>
      <c r="F21" s="304">
        <v>6292.1805999999997</v>
      </c>
      <c r="G21" s="305">
        <v>0.67</v>
      </c>
      <c r="H21" s="305">
        <v>4215.7610020000002</v>
      </c>
      <c r="I21" s="306">
        <v>1.4096056839218738</v>
      </c>
      <c r="J21" s="306">
        <v>74.380602672691666</v>
      </c>
      <c r="K21" s="313" t="s">
        <v>58</v>
      </c>
    </row>
    <row r="22" spans="1:11" s="295" customFormat="1" ht="11.25">
      <c r="A22" s="302" t="s">
        <v>448</v>
      </c>
      <c r="B22" s="303" t="s">
        <v>449</v>
      </c>
      <c r="C22" s="302" t="s">
        <v>64</v>
      </c>
      <c r="D22" s="302" t="s">
        <v>53</v>
      </c>
      <c r="E22" s="302" t="s">
        <v>51</v>
      </c>
      <c r="F22" s="304">
        <v>171.18387920916001</v>
      </c>
      <c r="G22" s="305">
        <v>23.59</v>
      </c>
      <c r="H22" s="305">
        <v>4038.2277105440844</v>
      </c>
      <c r="I22" s="306">
        <v>1.3502446488435342</v>
      </c>
      <c r="J22" s="306">
        <v>75.730848087050617</v>
      </c>
      <c r="K22" s="313" t="s">
        <v>58</v>
      </c>
    </row>
    <row r="23" spans="1:11" s="295" customFormat="1" ht="11.25">
      <c r="A23" s="302" t="s">
        <v>430</v>
      </c>
      <c r="B23" s="303" t="s">
        <v>431</v>
      </c>
      <c r="C23" s="302" t="s">
        <v>64</v>
      </c>
      <c r="D23" s="302" t="s">
        <v>53</v>
      </c>
      <c r="E23" s="302" t="s">
        <v>51</v>
      </c>
      <c r="F23" s="304">
        <v>165.465013565536</v>
      </c>
      <c r="G23" s="305">
        <v>22.53</v>
      </c>
      <c r="H23" s="305">
        <v>3727.9267556315262</v>
      </c>
      <c r="I23" s="306">
        <v>1.2464906671629743</v>
      </c>
      <c r="J23" s="306">
        <v>76.977339839018981</v>
      </c>
      <c r="K23" s="313" t="s">
        <v>58</v>
      </c>
    </row>
    <row r="24" spans="1:11" s="295" customFormat="1" ht="45">
      <c r="A24" s="302" t="s">
        <v>288</v>
      </c>
      <c r="B24" s="303" t="s">
        <v>108</v>
      </c>
      <c r="C24" s="302" t="s">
        <v>64</v>
      </c>
      <c r="D24" s="302" t="s">
        <v>106</v>
      </c>
      <c r="E24" s="302" t="s">
        <v>109</v>
      </c>
      <c r="F24" s="304">
        <v>120</v>
      </c>
      <c r="G24" s="305">
        <v>30</v>
      </c>
      <c r="H24" s="305">
        <v>3600</v>
      </c>
      <c r="I24" s="306">
        <v>1.203716353870941</v>
      </c>
      <c r="J24" s="306">
        <v>78.181056192889926</v>
      </c>
      <c r="K24" s="313" t="s">
        <v>58</v>
      </c>
    </row>
    <row r="25" spans="1:11" s="295" customFormat="1" ht="11.25">
      <c r="A25" s="302" t="s">
        <v>1089</v>
      </c>
      <c r="B25" s="303" t="s">
        <v>1090</v>
      </c>
      <c r="C25" s="302" t="s">
        <v>64</v>
      </c>
      <c r="D25" s="302" t="s">
        <v>54</v>
      </c>
      <c r="E25" s="302" t="s">
        <v>56</v>
      </c>
      <c r="F25" s="304">
        <v>1264.703</v>
      </c>
      <c r="G25" s="305">
        <v>2.46</v>
      </c>
      <c r="H25" s="305">
        <v>3111.1693799999998</v>
      </c>
      <c r="I25" s="306">
        <v>1.0402681839912544</v>
      </c>
      <c r="J25" s="306">
        <v>79.221324584187883</v>
      </c>
      <c r="K25" s="313" t="s">
        <v>58</v>
      </c>
    </row>
    <row r="26" spans="1:11" s="295" customFormat="1" ht="11.25">
      <c r="A26" s="307" t="s">
        <v>1129</v>
      </c>
      <c r="B26" s="308" t="s">
        <v>1130</v>
      </c>
      <c r="C26" s="307" t="s">
        <v>64</v>
      </c>
      <c r="D26" s="307" t="s">
        <v>54</v>
      </c>
      <c r="E26" s="307" t="s">
        <v>121</v>
      </c>
      <c r="F26" s="309">
        <v>75.751962000000006</v>
      </c>
      <c r="G26" s="310">
        <v>40.25</v>
      </c>
      <c r="H26" s="310">
        <v>3049.0164705000002</v>
      </c>
      <c r="I26" s="311">
        <v>1.0194863857674183</v>
      </c>
      <c r="J26" s="311">
        <v>80.240812150098876</v>
      </c>
      <c r="K26" s="314" t="s">
        <v>49</v>
      </c>
    </row>
    <row r="27" spans="1:11" s="295" customFormat="1" ht="11.25">
      <c r="A27" s="307" t="s">
        <v>436</v>
      </c>
      <c r="B27" s="308" t="s">
        <v>437</v>
      </c>
      <c r="C27" s="307" t="s">
        <v>64</v>
      </c>
      <c r="D27" s="307" t="s">
        <v>53</v>
      </c>
      <c r="E27" s="307" t="s">
        <v>51</v>
      </c>
      <c r="F27" s="309">
        <v>157.88700425264</v>
      </c>
      <c r="G27" s="310">
        <v>17.8</v>
      </c>
      <c r="H27" s="310">
        <v>2810.3886756969919</v>
      </c>
      <c r="I27" s="311">
        <v>0.93969744713060155</v>
      </c>
      <c r="J27" s="311">
        <v>81.180510040030924</v>
      </c>
      <c r="K27" s="314" t="s">
        <v>49</v>
      </c>
    </row>
    <row r="28" spans="1:11" s="295" customFormat="1" ht="11.25">
      <c r="A28" s="307" t="s">
        <v>438</v>
      </c>
      <c r="B28" s="308" t="s">
        <v>439</v>
      </c>
      <c r="C28" s="307" t="s">
        <v>64</v>
      </c>
      <c r="D28" s="307" t="s">
        <v>54</v>
      </c>
      <c r="E28" s="307" t="s">
        <v>56</v>
      </c>
      <c r="F28" s="309">
        <v>3161.9902735310002</v>
      </c>
      <c r="G28" s="310">
        <v>0.88</v>
      </c>
      <c r="H28" s="310">
        <v>2782.5514407072801</v>
      </c>
      <c r="I28" s="311">
        <v>0.93038963185180579</v>
      </c>
      <c r="J28" s="311">
        <v>82.110899190159685</v>
      </c>
      <c r="K28" s="314" t="s">
        <v>49</v>
      </c>
    </row>
    <row r="29" spans="1:11" s="295" customFormat="1" ht="22.5">
      <c r="A29" s="307" t="s">
        <v>1110</v>
      </c>
      <c r="B29" s="308" t="s">
        <v>1111</v>
      </c>
      <c r="C29" s="307" t="s">
        <v>64</v>
      </c>
      <c r="D29" s="307" t="s">
        <v>54</v>
      </c>
      <c r="E29" s="307" t="s">
        <v>180</v>
      </c>
      <c r="F29" s="309">
        <v>110.0057</v>
      </c>
      <c r="G29" s="310">
        <v>24.48</v>
      </c>
      <c r="H29" s="310">
        <v>2692.9395359999999</v>
      </c>
      <c r="I29" s="311">
        <v>0.9004264887413399</v>
      </c>
      <c r="J29" s="311">
        <v>83.011325834046701</v>
      </c>
      <c r="K29" s="314" t="s">
        <v>49</v>
      </c>
    </row>
    <row r="30" spans="1:11" s="295" customFormat="1" ht="22.5">
      <c r="A30" s="307" t="s">
        <v>359</v>
      </c>
      <c r="B30" s="308" t="s">
        <v>360</v>
      </c>
      <c r="C30" s="307" t="s">
        <v>64</v>
      </c>
      <c r="D30" s="307" t="s">
        <v>54</v>
      </c>
      <c r="E30" s="307" t="s">
        <v>55</v>
      </c>
      <c r="F30" s="309">
        <v>1143.7912260000001</v>
      </c>
      <c r="G30" s="310">
        <v>2.31</v>
      </c>
      <c r="H30" s="310">
        <v>2642.1577320599999</v>
      </c>
      <c r="I30" s="311">
        <v>0.88344679766310497</v>
      </c>
      <c r="J30" s="311">
        <v>83.894773390031034</v>
      </c>
      <c r="K30" s="314" t="s">
        <v>49</v>
      </c>
    </row>
    <row r="31" spans="1:11" s="295" customFormat="1" ht="33.75">
      <c r="A31" s="307" t="s">
        <v>454</v>
      </c>
      <c r="B31" s="308" t="s">
        <v>455</v>
      </c>
      <c r="C31" s="307" t="s">
        <v>64</v>
      </c>
      <c r="D31" s="307" t="s">
        <v>334</v>
      </c>
      <c r="E31" s="307" t="s">
        <v>51</v>
      </c>
      <c r="F31" s="309">
        <v>1530.0688796490001</v>
      </c>
      <c r="G31" s="310">
        <v>1.7</v>
      </c>
      <c r="H31" s="310">
        <v>2601.1170954033</v>
      </c>
      <c r="I31" s="311">
        <v>0.86972421835284242</v>
      </c>
      <c r="J31" s="311">
        <v>84.764498579581257</v>
      </c>
      <c r="K31" s="314" t="s">
        <v>49</v>
      </c>
    </row>
    <row r="32" spans="1:11" s="295" customFormat="1" ht="22.5">
      <c r="A32" s="307" t="s">
        <v>1108</v>
      </c>
      <c r="B32" s="308" t="s">
        <v>1109</v>
      </c>
      <c r="C32" s="307" t="s">
        <v>64</v>
      </c>
      <c r="D32" s="307" t="s">
        <v>54</v>
      </c>
      <c r="E32" s="307" t="s">
        <v>55</v>
      </c>
      <c r="F32" s="309">
        <v>475.12065000000001</v>
      </c>
      <c r="G32" s="310">
        <v>5.16</v>
      </c>
      <c r="H32" s="310">
        <v>2451.622554</v>
      </c>
      <c r="I32" s="311">
        <v>0.81973837826906781</v>
      </c>
      <c r="J32" s="311">
        <v>85.584236103880443</v>
      </c>
      <c r="K32" s="314" t="s">
        <v>49</v>
      </c>
    </row>
    <row r="33" spans="1:11" s="295" customFormat="1" ht="11.25">
      <c r="A33" s="307" t="s">
        <v>442</v>
      </c>
      <c r="B33" s="308" t="s">
        <v>131</v>
      </c>
      <c r="C33" s="307" t="s">
        <v>64</v>
      </c>
      <c r="D33" s="307" t="s">
        <v>54</v>
      </c>
      <c r="E33" s="307" t="s">
        <v>56</v>
      </c>
      <c r="F33" s="309">
        <v>2290.47908706</v>
      </c>
      <c r="G33" s="310">
        <v>1.02</v>
      </c>
      <c r="H33" s="310">
        <v>2336.2886688011999</v>
      </c>
      <c r="I33" s="311">
        <v>0.78117468833315962</v>
      </c>
      <c r="J33" s="311">
        <v>86.365411237320757</v>
      </c>
      <c r="K33" s="314" t="s">
        <v>49</v>
      </c>
    </row>
    <row r="34" spans="1:11" s="295" customFormat="1" ht="11.25">
      <c r="A34" s="307" t="s">
        <v>1142</v>
      </c>
      <c r="B34" s="308" t="s">
        <v>1143</v>
      </c>
      <c r="C34" s="307" t="s">
        <v>64</v>
      </c>
      <c r="D34" s="307" t="s">
        <v>53</v>
      </c>
      <c r="E34" s="307" t="s">
        <v>51</v>
      </c>
      <c r="F34" s="309">
        <v>105.048234259</v>
      </c>
      <c r="G34" s="310">
        <v>21.06</v>
      </c>
      <c r="H34" s="310">
        <v>2212.3158134945402</v>
      </c>
      <c r="I34" s="311">
        <v>0.73972242350852013</v>
      </c>
      <c r="J34" s="311">
        <v>87.105135060652913</v>
      </c>
      <c r="K34" s="314" t="s">
        <v>49</v>
      </c>
    </row>
    <row r="35" spans="1:11" s="295" customFormat="1" ht="22.5">
      <c r="A35" s="307" t="s">
        <v>908</v>
      </c>
      <c r="B35" s="308" t="s">
        <v>909</v>
      </c>
      <c r="C35" s="307" t="s">
        <v>64</v>
      </c>
      <c r="D35" s="307" t="s">
        <v>54</v>
      </c>
      <c r="E35" s="307" t="s">
        <v>55</v>
      </c>
      <c r="F35" s="309">
        <v>111.90600000000001</v>
      </c>
      <c r="G35" s="310">
        <v>15.07</v>
      </c>
      <c r="H35" s="310">
        <v>1686.4234200000001</v>
      </c>
      <c r="I35" s="311">
        <v>0.56388206950137854</v>
      </c>
      <c r="J35" s="311">
        <v>87.669015986623748</v>
      </c>
      <c r="K35" s="314" t="s">
        <v>49</v>
      </c>
    </row>
    <row r="36" spans="1:11" s="295" customFormat="1" ht="33.75">
      <c r="A36" s="307" t="s">
        <v>398</v>
      </c>
      <c r="B36" s="308" t="s">
        <v>399</v>
      </c>
      <c r="C36" s="307" t="s">
        <v>64</v>
      </c>
      <c r="D36" s="307" t="s">
        <v>54</v>
      </c>
      <c r="E36" s="307" t="s">
        <v>400</v>
      </c>
      <c r="F36" s="309">
        <v>8</v>
      </c>
      <c r="G36" s="310">
        <v>209.93</v>
      </c>
      <c r="H36" s="310">
        <v>1679.44</v>
      </c>
      <c r="I36" s="311">
        <v>0.56154705370694813</v>
      </c>
      <c r="J36" s="311">
        <v>88.230563040330708</v>
      </c>
      <c r="K36" s="314" t="s">
        <v>49</v>
      </c>
    </row>
    <row r="37" spans="1:11" s="295" customFormat="1" ht="45">
      <c r="A37" s="307" t="s">
        <v>1053</v>
      </c>
      <c r="B37" s="308" t="s">
        <v>1054</v>
      </c>
      <c r="C37" s="307" t="s">
        <v>64</v>
      </c>
      <c r="D37" s="307" t="s">
        <v>54</v>
      </c>
      <c r="E37" s="307" t="s">
        <v>48</v>
      </c>
      <c r="F37" s="309">
        <v>2</v>
      </c>
      <c r="G37" s="310">
        <v>804.24</v>
      </c>
      <c r="H37" s="310">
        <v>1608.48</v>
      </c>
      <c r="I37" s="311">
        <v>0.53782046690953644</v>
      </c>
      <c r="J37" s="311">
        <v>88.768383507240259</v>
      </c>
      <c r="K37" s="314" t="s">
        <v>49</v>
      </c>
    </row>
    <row r="38" spans="1:11" s="295" customFormat="1" ht="11.25">
      <c r="A38" s="307" t="s">
        <v>445</v>
      </c>
      <c r="B38" s="308" t="s">
        <v>446</v>
      </c>
      <c r="C38" s="307" t="s">
        <v>64</v>
      </c>
      <c r="D38" s="307" t="s">
        <v>53</v>
      </c>
      <c r="E38" s="307" t="s">
        <v>51</v>
      </c>
      <c r="F38" s="309">
        <v>62.200821178013001</v>
      </c>
      <c r="G38" s="310">
        <v>25.69</v>
      </c>
      <c r="H38" s="310">
        <v>1597.939096063154</v>
      </c>
      <c r="I38" s="311">
        <v>0.53429595067249092</v>
      </c>
      <c r="J38" s="311">
        <v>89.302679760158185</v>
      </c>
      <c r="K38" s="314" t="s">
        <v>49</v>
      </c>
    </row>
    <row r="39" spans="1:11" s="295" customFormat="1" ht="22.5">
      <c r="A39" s="307" t="s">
        <v>1132</v>
      </c>
      <c r="B39" s="308" t="s">
        <v>1133</v>
      </c>
      <c r="C39" s="307" t="s">
        <v>64</v>
      </c>
      <c r="D39" s="307" t="s">
        <v>54</v>
      </c>
      <c r="E39" s="307" t="s">
        <v>121</v>
      </c>
      <c r="F39" s="309">
        <v>39.430028</v>
      </c>
      <c r="G39" s="310">
        <v>40.340000000000003</v>
      </c>
      <c r="H39" s="310">
        <v>1590.6073295199999</v>
      </c>
      <c r="I39" s="311">
        <v>0.53184445975839134</v>
      </c>
      <c r="J39" s="311">
        <v>89.834525112833347</v>
      </c>
      <c r="K39" s="314" t="s">
        <v>49</v>
      </c>
    </row>
    <row r="40" spans="1:11" s="295" customFormat="1" ht="11.25">
      <c r="A40" s="307" t="s">
        <v>447</v>
      </c>
      <c r="B40" s="308" t="s">
        <v>130</v>
      </c>
      <c r="C40" s="307" t="s">
        <v>64</v>
      </c>
      <c r="D40" s="307" t="s">
        <v>54</v>
      </c>
      <c r="E40" s="307" t="s">
        <v>147</v>
      </c>
      <c r="F40" s="309">
        <v>14.817496644</v>
      </c>
      <c r="G40" s="310">
        <v>95</v>
      </c>
      <c r="H40" s="310">
        <v>1407.6621811800001</v>
      </c>
      <c r="I40" s="311">
        <v>0.47067388561444606</v>
      </c>
      <c r="J40" s="311">
        <v>90.305198269136127</v>
      </c>
      <c r="K40" s="314" t="s">
        <v>49</v>
      </c>
    </row>
    <row r="41" spans="1:11" s="295" customFormat="1" ht="22.5">
      <c r="A41" s="307" t="s">
        <v>938</v>
      </c>
      <c r="B41" s="308" t="s">
        <v>939</v>
      </c>
      <c r="C41" s="307" t="s">
        <v>64</v>
      </c>
      <c r="D41" s="307" t="s">
        <v>54</v>
      </c>
      <c r="E41" s="307" t="s">
        <v>55</v>
      </c>
      <c r="F41" s="309">
        <v>247.99545000000001</v>
      </c>
      <c r="G41" s="310">
        <v>5.65</v>
      </c>
      <c r="H41" s="310">
        <v>1401.1742925000001</v>
      </c>
      <c r="I41" s="311">
        <v>0.4685045584738321</v>
      </c>
      <c r="J41" s="311">
        <v>90.773701392345401</v>
      </c>
      <c r="K41" s="314" t="s">
        <v>49</v>
      </c>
    </row>
    <row r="42" spans="1:11" s="295" customFormat="1" ht="33.75">
      <c r="A42" s="307" t="s">
        <v>452</v>
      </c>
      <c r="B42" s="308" t="s">
        <v>453</v>
      </c>
      <c r="C42" s="307" t="s">
        <v>64</v>
      </c>
      <c r="D42" s="307" t="s">
        <v>334</v>
      </c>
      <c r="E42" s="307" t="s">
        <v>51</v>
      </c>
      <c r="F42" s="309">
        <v>813.37205904200005</v>
      </c>
      <c r="G42" s="310">
        <v>1.62</v>
      </c>
      <c r="H42" s="310">
        <v>1317.6627356480401</v>
      </c>
      <c r="I42" s="311">
        <v>0.44058116216274118</v>
      </c>
      <c r="J42" s="311">
        <v>91.214281639801385</v>
      </c>
      <c r="K42" s="314" t="s">
        <v>49</v>
      </c>
    </row>
    <row r="43" spans="1:11" s="295" customFormat="1" ht="11.25">
      <c r="A43" s="307" t="s">
        <v>1126</v>
      </c>
      <c r="B43" s="308" t="s">
        <v>1127</v>
      </c>
      <c r="C43" s="307" t="s">
        <v>64</v>
      </c>
      <c r="D43" s="307" t="s">
        <v>54</v>
      </c>
      <c r="E43" s="307" t="s">
        <v>121</v>
      </c>
      <c r="F43" s="309">
        <v>29.844000000000001</v>
      </c>
      <c r="G43" s="310">
        <v>43.28</v>
      </c>
      <c r="H43" s="310">
        <v>1291.64832</v>
      </c>
      <c r="I43" s="311">
        <v>0.43188283506497954</v>
      </c>
      <c r="J43" s="311">
        <v>91.646165036600678</v>
      </c>
      <c r="K43" s="314" t="s">
        <v>49</v>
      </c>
    </row>
    <row r="44" spans="1:11" s="295" customFormat="1" ht="22.5">
      <c r="A44" s="307" t="s">
        <v>1113</v>
      </c>
      <c r="B44" s="308" t="s">
        <v>1114</v>
      </c>
      <c r="C44" s="307" t="s">
        <v>64</v>
      </c>
      <c r="D44" s="307" t="s">
        <v>54</v>
      </c>
      <c r="E44" s="307" t="s">
        <v>180</v>
      </c>
      <c r="F44" s="309">
        <v>35.169310000000003</v>
      </c>
      <c r="G44" s="310">
        <v>34.840000000000003</v>
      </c>
      <c r="H44" s="310">
        <v>1225.2987604</v>
      </c>
      <c r="I44" s="311">
        <v>0.40969782118646442</v>
      </c>
      <c r="J44" s="311">
        <v>92.055863272266791</v>
      </c>
      <c r="K44" s="314" t="s">
        <v>49</v>
      </c>
    </row>
    <row r="45" spans="1:11" s="295" customFormat="1" ht="22.5">
      <c r="A45" s="307" t="s">
        <v>979</v>
      </c>
      <c r="B45" s="308" t="s">
        <v>980</v>
      </c>
      <c r="C45" s="307" t="s">
        <v>64</v>
      </c>
      <c r="D45" s="307" t="s">
        <v>54</v>
      </c>
      <c r="E45" s="307" t="s">
        <v>48</v>
      </c>
      <c r="F45" s="309">
        <v>2</v>
      </c>
      <c r="G45" s="310">
        <v>595.76</v>
      </c>
      <c r="H45" s="310">
        <v>1191.52</v>
      </c>
      <c r="I45" s="311">
        <v>0.39840336387897324</v>
      </c>
      <c r="J45" s="311">
        <v>92.454266636145746</v>
      </c>
      <c r="K45" s="314" t="s">
        <v>49</v>
      </c>
    </row>
    <row r="46" spans="1:11" s="295" customFormat="1" ht="11.25">
      <c r="A46" s="307" t="s">
        <v>443</v>
      </c>
      <c r="B46" s="308" t="s">
        <v>444</v>
      </c>
      <c r="C46" s="307" t="s">
        <v>64</v>
      </c>
      <c r="D46" s="307" t="s">
        <v>54</v>
      </c>
      <c r="E46" s="307" t="s">
        <v>48</v>
      </c>
      <c r="F46" s="309">
        <v>104</v>
      </c>
      <c r="G46" s="310">
        <v>10.78</v>
      </c>
      <c r="H46" s="310">
        <v>1121.1199999999999</v>
      </c>
      <c r="I46" s="311">
        <v>0.37486402184771922</v>
      </c>
      <c r="J46" s="311">
        <v>92.829130657993488</v>
      </c>
      <c r="K46" s="314" t="s">
        <v>49</v>
      </c>
    </row>
    <row r="47" spans="1:11" s="295" customFormat="1" ht="11.25">
      <c r="A47" s="307" t="s">
        <v>458</v>
      </c>
      <c r="B47" s="308" t="s">
        <v>459</v>
      </c>
      <c r="C47" s="307" t="s">
        <v>64</v>
      </c>
      <c r="D47" s="307" t="s">
        <v>53</v>
      </c>
      <c r="E47" s="307" t="s">
        <v>51</v>
      </c>
      <c r="F47" s="309">
        <v>55.186927434064003</v>
      </c>
      <c r="G47" s="310">
        <v>19.82</v>
      </c>
      <c r="H47" s="310">
        <v>1093.8049017431485</v>
      </c>
      <c r="I47" s="311">
        <v>0.36573079115900714</v>
      </c>
      <c r="J47" s="311">
        <v>93.194859810177931</v>
      </c>
      <c r="K47" s="314" t="s">
        <v>49</v>
      </c>
    </row>
    <row r="48" spans="1:11" s="295" customFormat="1" ht="22.5">
      <c r="A48" s="307" t="s">
        <v>1144</v>
      </c>
      <c r="B48" s="308" t="s">
        <v>1145</v>
      </c>
      <c r="C48" s="307" t="s">
        <v>64</v>
      </c>
      <c r="D48" s="307" t="s">
        <v>54</v>
      </c>
      <c r="E48" s="307" t="s">
        <v>48</v>
      </c>
      <c r="F48" s="309">
        <v>2</v>
      </c>
      <c r="G48" s="310">
        <v>462.63</v>
      </c>
      <c r="H48" s="310">
        <v>925.26</v>
      </c>
      <c r="I48" s="311">
        <v>0.30937516488406303</v>
      </c>
      <c r="J48" s="311">
        <v>93.504234975062005</v>
      </c>
      <c r="K48" s="314" t="s">
        <v>49</v>
      </c>
    </row>
    <row r="49" spans="1:11" s="295" customFormat="1" ht="33.75">
      <c r="A49" s="307" t="s">
        <v>466</v>
      </c>
      <c r="B49" s="308" t="s">
        <v>467</v>
      </c>
      <c r="C49" s="307" t="s">
        <v>64</v>
      </c>
      <c r="D49" s="307" t="s">
        <v>334</v>
      </c>
      <c r="E49" s="307" t="s">
        <v>51</v>
      </c>
      <c r="F49" s="309">
        <v>1530.0688796490001</v>
      </c>
      <c r="G49" s="310">
        <v>0.56999999999999995</v>
      </c>
      <c r="H49" s="310">
        <v>872.13926139992998</v>
      </c>
      <c r="I49" s="311">
        <v>0.29161341438889421</v>
      </c>
      <c r="J49" s="311">
        <v>93.795848636413382</v>
      </c>
      <c r="K49" s="314" t="s">
        <v>49</v>
      </c>
    </row>
    <row r="50" spans="1:11" s="295" customFormat="1" ht="22.5">
      <c r="A50" s="307" t="s">
        <v>935</v>
      </c>
      <c r="B50" s="308" t="s">
        <v>936</v>
      </c>
      <c r="C50" s="307" t="s">
        <v>64</v>
      </c>
      <c r="D50" s="307" t="s">
        <v>54</v>
      </c>
      <c r="E50" s="307" t="s">
        <v>55</v>
      </c>
      <c r="F50" s="309">
        <v>74.370999999999995</v>
      </c>
      <c r="G50" s="310">
        <v>10.87</v>
      </c>
      <c r="H50" s="310">
        <v>808.41277000000002</v>
      </c>
      <c r="I50" s="311">
        <v>0.27030546442419656</v>
      </c>
      <c r="J50" s="311">
        <v>94.066153174644725</v>
      </c>
      <c r="K50" s="314" t="s">
        <v>49</v>
      </c>
    </row>
    <row r="51" spans="1:11" s="295" customFormat="1" ht="22.5">
      <c r="A51" s="307" t="s">
        <v>963</v>
      </c>
      <c r="B51" s="308" t="s">
        <v>964</v>
      </c>
      <c r="C51" s="307" t="s">
        <v>64</v>
      </c>
      <c r="D51" s="307" t="s">
        <v>54</v>
      </c>
      <c r="E51" s="307" t="s">
        <v>180</v>
      </c>
      <c r="F51" s="309">
        <v>1.1100000000000001</v>
      </c>
      <c r="G51" s="310">
        <v>721.7</v>
      </c>
      <c r="H51" s="310">
        <v>801.08699999999999</v>
      </c>
      <c r="I51" s="311">
        <v>0.26785597854816956</v>
      </c>
      <c r="J51" s="311">
        <v>94.334010156289835</v>
      </c>
      <c r="K51" s="314" t="s">
        <v>49</v>
      </c>
    </row>
    <row r="52" spans="1:11" s="295" customFormat="1" ht="22.5">
      <c r="A52" s="307" t="s">
        <v>589</v>
      </c>
      <c r="B52" s="308" t="s">
        <v>163</v>
      </c>
      <c r="C52" s="307" t="s">
        <v>143</v>
      </c>
      <c r="D52" s="307" t="s">
        <v>54</v>
      </c>
      <c r="E52" s="307" t="s">
        <v>672</v>
      </c>
      <c r="F52" s="309">
        <v>22</v>
      </c>
      <c r="G52" s="310">
        <v>32.409999999999997</v>
      </c>
      <c r="H52" s="310">
        <v>713.02</v>
      </c>
      <c r="I52" s="311">
        <v>0.238409398510294</v>
      </c>
      <c r="J52" s="311">
        <v>94.572419554800149</v>
      </c>
      <c r="K52" s="314" t="s">
        <v>49</v>
      </c>
    </row>
    <row r="53" spans="1:11" s="295" customFormat="1" ht="22.5">
      <c r="A53" s="307" t="s">
        <v>1098</v>
      </c>
      <c r="B53" s="308" t="s">
        <v>1099</v>
      </c>
      <c r="C53" s="307" t="s">
        <v>64</v>
      </c>
      <c r="D53" s="307" t="s">
        <v>54</v>
      </c>
      <c r="E53" s="307" t="s">
        <v>55</v>
      </c>
      <c r="F53" s="309">
        <v>191.22702000000001</v>
      </c>
      <c r="G53" s="310">
        <v>3.39</v>
      </c>
      <c r="H53" s="310">
        <v>648.25959780000005</v>
      </c>
      <c r="I53" s="311">
        <v>0.21675574428490521</v>
      </c>
      <c r="J53" s="311">
        <v>94.789175433566925</v>
      </c>
      <c r="K53" s="314" t="s">
        <v>49</v>
      </c>
    </row>
    <row r="54" spans="1:11" s="295" customFormat="1" ht="33.75">
      <c r="A54" s="307" t="s">
        <v>338</v>
      </c>
      <c r="B54" s="308" t="s">
        <v>104</v>
      </c>
      <c r="C54" s="307" t="s">
        <v>64</v>
      </c>
      <c r="D54" s="307" t="s">
        <v>334</v>
      </c>
      <c r="E54" s="307" t="s">
        <v>51</v>
      </c>
      <c r="F54" s="309">
        <v>5585.507511191</v>
      </c>
      <c r="G54" s="310">
        <v>0.11</v>
      </c>
      <c r="H54" s="310">
        <v>614.40582623101</v>
      </c>
      <c r="I54" s="311">
        <v>0.20543620581884842</v>
      </c>
      <c r="J54" s="311">
        <v>94.99461303495076</v>
      </c>
      <c r="K54" s="314" t="s">
        <v>49</v>
      </c>
    </row>
    <row r="55" spans="1:11" s="295" customFormat="1" ht="11.25">
      <c r="A55" s="307" t="s">
        <v>985</v>
      </c>
      <c r="B55" s="308" t="s">
        <v>986</v>
      </c>
      <c r="C55" s="307" t="s">
        <v>64</v>
      </c>
      <c r="D55" s="307" t="s">
        <v>54</v>
      </c>
      <c r="E55" s="307" t="s">
        <v>48</v>
      </c>
      <c r="F55" s="309">
        <v>2</v>
      </c>
      <c r="G55" s="310">
        <v>301.3</v>
      </c>
      <c r="H55" s="310">
        <v>602.6</v>
      </c>
      <c r="I55" s="311">
        <v>0.20148874301184141</v>
      </c>
      <c r="J55" s="311">
        <v>95.19610177796261</v>
      </c>
      <c r="K55" s="314" t="s">
        <v>49</v>
      </c>
    </row>
    <row r="56" spans="1:11" s="295" customFormat="1" ht="33.75">
      <c r="A56" s="307" t="s">
        <v>460</v>
      </c>
      <c r="B56" s="308" t="s">
        <v>461</v>
      </c>
      <c r="C56" s="307" t="s">
        <v>64</v>
      </c>
      <c r="D56" s="307" t="s">
        <v>334</v>
      </c>
      <c r="E56" s="307" t="s">
        <v>51</v>
      </c>
      <c r="F56" s="309">
        <v>813.37205904200005</v>
      </c>
      <c r="G56" s="310">
        <v>0.71</v>
      </c>
      <c r="H56" s="310">
        <v>577.49416191982004</v>
      </c>
      <c r="I56" s="311">
        <v>0.19309421304663352</v>
      </c>
      <c r="J56" s="311">
        <v>95.389194599406196</v>
      </c>
      <c r="K56" s="314" t="s">
        <v>49</v>
      </c>
    </row>
    <row r="57" spans="1:11" s="295" customFormat="1" ht="33.75">
      <c r="A57" s="307" t="s">
        <v>346</v>
      </c>
      <c r="B57" s="308" t="s">
        <v>347</v>
      </c>
      <c r="C57" s="307" t="s">
        <v>64</v>
      </c>
      <c r="D57" s="307" t="s">
        <v>334</v>
      </c>
      <c r="E57" s="307" t="s">
        <v>51</v>
      </c>
      <c r="F57" s="309">
        <v>400</v>
      </c>
      <c r="G57" s="310">
        <v>1.41</v>
      </c>
      <c r="H57" s="310">
        <v>564</v>
      </c>
      <c r="I57" s="311">
        <v>0.18858222877311409</v>
      </c>
      <c r="J57" s="311">
        <v>95.57777682817931</v>
      </c>
      <c r="K57" s="314" t="s">
        <v>49</v>
      </c>
    </row>
    <row r="58" spans="1:11" s="295" customFormat="1" ht="22.5">
      <c r="A58" s="307" t="s">
        <v>904</v>
      </c>
      <c r="B58" s="308" t="s">
        <v>905</v>
      </c>
      <c r="C58" s="307" t="s">
        <v>64</v>
      </c>
      <c r="D58" s="307" t="s">
        <v>54</v>
      </c>
      <c r="E58" s="307" t="s">
        <v>55</v>
      </c>
      <c r="F58" s="309">
        <v>386.28707800000001</v>
      </c>
      <c r="G58" s="310">
        <v>1.46</v>
      </c>
      <c r="H58" s="310">
        <v>563.97913387999995</v>
      </c>
      <c r="I58" s="311">
        <v>0.18857525185925689</v>
      </c>
      <c r="J58" s="311">
        <v>95.76635236963935</v>
      </c>
      <c r="K58" s="314" t="s">
        <v>49</v>
      </c>
    </row>
    <row r="59" spans="1:11" s="295" customFormat="1" ht="22.5">
      <c r="A59" s="307" t="s">
        <v>976</v>
      </c>
      <c r="B59" s="308" t="s">
        <v>977</v>
      </c>
      <c r="C59" s="307" t="s">
        <v>143</v>
      </c>
      <c r="D59" s="307" t="s">
        <v>54</v>
      </c>
      <c r="E59" s="307" t="s">
        <v>672</v>
      </c>
      <c r="F59" s="309">
        <v>2</v>
      </c>
      <c r="G59" s="310">
        <v>264.2</v>
      </c>
      <c r="H59" s="310">
        <v>528.4</v>
      </c>
      <c r="I59" s="311">
        <v>0.17667881149594589</v>
      </c>
      <c r="J59" s="311">
        <v>95.943031181135296</v>
      </c>
      <c r="K59" s="314" t="s">
        <v>49</v>
      </c>
    </row>
    <row r="60" spans="1:11" s="295" customFormat="1" ht="11.25">
      <c r="A60" s="307" t="s">
        <v>456</v>
      </c>
      <c r="B60" s="308" t="s">
        <v>457</v>
      </c>
      <c r="C60" s="307" t="s">
        <v>64</v>
      </c>
      <c r="D60" s="307" t="s">
        <v>53</v>
      </c>
      <c r="E60" s="307" t="s">
        <v>51</v>
      </c>
      <c r="F60" s="309">
        <v>3.9595305223800001</v>
      </c>
      <c r="G60" s="310">
        <v>120.55</v>
      </c>
      <c r="H60" s="310">
        <v>477.32140447290902</v>
      </c>
      <c r="I60" s="311">
        <v>0.15959988350463522</v>
      </c>
      <c r="J60" s="311">
        <v>96.102630595032423</v>
      </c>
      <c r="K60" s="314" t="s">
        <v>49</v>
      </c>
    </row>
    <row r="61" spans="1:11" s="295" customFormat="1" ht="22.5">
      <c r="A61" s="307" t="s">
        <v>930</v>
      </c>
      <c r="B61" s="308" t="s">
        <v>931</v>
      </c>
      <c r="C61" s="307" t="s">
        <v>64</v>
      </c>
      <c r="D61" s="307" t="s">
        <v>54</v>
      </c>
      <c r="E61" s="307" t="s">
        <v>48</v>
      </c>
      <c r="F61" s="309">
        <v>1</v>
      </c>
      <c r="G61" s="310">
        <v>476.13</v>
      </c>
      <c r="H61" s="310">
        <v>476.13</v>
      </c>
      <c r="I61" s="311">
        <v>0.15920151876904753</v>
      </c>
      <c r="J61" s="311">
        <v>96.261832113801489</v>
      </c>
      <c r="K61" s="314" t="s">
        <v>49</v>
      </c>
    </row>
    <row r="62" spans="1:11" s="295" customFormat="1" ht="33.75">
      <c r="A62" s="307" t="s">
        <v>462</v>
      </c>
      <c r="B62" s="308" t="s">
        <v>463</v>
      </c>
      <c r="C62" s="307" t="s">
        <v>64</v>
      </c>
      <c r="D62" s="307" t="s">
        <v>334</v>
      </c>
      <c r="E62" s="307" t="s">
        <v>51</v>
      </c>
      <c r="F62" s="309">
        <v>311.71867680000003</v>
      </c>
      <c r="G62" s="310">
        <v>1.52</v>
      </c>
      <c r="H62" s="310">
        <v>473.812388736</v>
      </c>
      <c r="I62" s="311">
        <v>0.15842658916338301</v>
      </c>
      <c r="J62" s="311">
        <v>96.420257904253603</v>
      </c>
      <c r="K62" s="314" t="s">
        <v>49</v>
      </c>
    </row>
    <row r="63" spans="1:11" s="295" customFormat="1" ht="11.25">
      <c r="A63" s="307" t="s">
        <v>149</v>
      </c>
      <c r="B63" s="308" t="s">
        <v>129</v>
      </c>
      <c r="C63" s="307" t="s">
        <v>64</v>
      </c>
      <c r="D63" s="307" t="s">
        <v>54</v>
      </c>
      <c r="E63" s="307" t="s">
        <v>48</v>
      </c>
      <c r="F63" s="309">
        <v>289.22205400000001</v>
      </c>
      <c r="G63" s="310">
        <v>1.48</v>
      </c>
      <c r="H63" s="310">
        <v>428.04863992000003</v>
      </c>
      <c r="I63" s="311">
        <v>0.14312476336775495</v>
      </c>
      <c r="J63" s="311">
        <v>96.563383122385375</v>
      </c>
      <c r="K63" s="314" t="s">
        <v>49</v>
      </c>
    </row>
    <row r="64" spans="1:11" s="295" customFormat="1" ht="11.25">
      <c r="A64" s="307" t="s">
        <v>1146</v>
      </c>
      <c r="B64" s="308" t="s">
        <v>1147</v>
      </c>
      <c r="C64" s="307" t="s">
        <v>64</v>
      </c>
      <c r="D64" s="307" t="s">
        <v>53</v>
      </c>
      <c r="E64" s="307" t="s">
        <v>51</v>
      </c>
      <c r="F64" s="309">
        <v>15.89800864535</v>
      </c>
      <c r="G64" s="310">
        <v>24.88</v>
      </c>
      <c r="H64" s="310">
        <v>395.542455096308</v>
      </c>
      <c r="I64" s="311">
        <v>0.1322558116249134</v>
      </c>
      <c r="J64" s="311">
        <v>96.695638113110405</v>
      </c>
      <c r="K64" s="314" t="s">
        <v>49</v>
      </c>
    </row>
    <row r="65" spans="1:11" s="295" customFormat="1" ht="22.5">
      <c r="A65" s="307" t="s">
        <v>1100</v>
      </c>
      <c r="B65" s="308" t="s">
        <v>1101</v>
      </c>
      <c r="C65" s="307" t="s">
        <v>64</v>
      </c>
      <c r="D65" s="307" t="s">
        <v>54</v>
      </c>
      <c r="E65" s="307" t="s">
        <v>56</v>
      </c>
      <c r="F65" s="309">
        <v>92.773769999999999</v>
      </c>
      <c r="G65" s="310">
        <v>4.24</v>
      </c>
      <c r="H65" s="310">
        <v>393.36078479999998</v>
      </c>
      <c r="I65" s="311">
        <v>0.13152633600979663</v>
      </c>
      <c r="J65" s="311">
        <v>96.827164186710021</v>
      </c>
      <c r="K65" s="314" t="s">
        <v>49</v>
      </c>
    </row>
    <row r="66" spans="1:11" s="295" customFormat="1" ht="22.5">
      <c r="A66" s="307" t="s">
        <v>1076</v>
      </c>
      <c r="B66" s="308" t="s">
        <v>1077</v>
      </c>
      <c r="C66" s="307" t="s">
        <v>64</v>
      </c>
      <c r="D66" s="307" t="s">
        <v>54</v>
      </c>
      <c r="E66" s="307" t="s">
        <v>55</v>
      </c>
      <c r="F66" s="309">
        <v>11</v>
      </c>
      <c r="G66" s="310">
        <v>34.22</v>
      </c>
      <c r="H66" s="310">
        <v>376.42</v>
      </c>
      <c r="I66" s="311">
        <v>0.125861919423361</v>
      </c>
      <c r="J66" s="311">
        <v>96.953026106133407</v>
      </c>
      <c r="K66" s="314" t="s">
        <v>49</v>
      </c>
    </row>
    <row r="67" spans="1:11" s="295" customFormat="1" ht="22.5">
      <c r="A67" s="307" t="s">
        <v>925</v>
      </c>
      <c r="B67" s="308" t="s">
        <v>926</v>
      </c>
      <c r="C67" s="307" t="s">
        <v>64</v>
      </c>
      <c r="D67" s="307" t="s">
        <v>54</v>
      </c>
      <c r="E67" s="307" t="s">
        <v>48</v>
      </c>
      <c r="F67" s="309">
        <v>4</v>
      </c>
      <c r="G67" s="310">
        <v>91.64</v>
      </c>
      <c r="H67" s="310">
        <v>366.56</v>
      </c>
      <c r="I67" s="311">
        <v>0.12256507407637005</v>
      </c>
      <c r="J67" s="311">
        <v>97.07559118020977</v>
      </c>
      <c r="K67" s="314" t="s">
        <v>49</v>
      </c>
    </row>
    <row r="68" spans="1:11" s="295" customFormat="1" ht="11.25">
      <c r="A68" s="307" t="s">
        <v>1084</v>
      </c>
      <c r="B68" s="308" t="s">
        <v>1085</v>
      </c>
      <c r="C68" s="307" t="s">
        <v>64</v>
      </c>
      <c r="D68" s="307" t="s">
        <v>54</v>
      </c>
      <c r="E68" s="307" t="s">
        <v>147</v>
      </c>
      <c r="F68" s="309">
        <v>3.838428</v>
      </c>
      <c r="G68" s="310">
        <v>95</v>
      </c>
      <c r="H68" s="310">
        <v>364.65066000000002</v>
      </c>
      <c r="I68" s="311">
        <v>0.12192665635884227</v>
      </c>
      <c r="J68" s="311">
        <v>97.197517615887264</v>
      </c>
      <c r="K68" s="314" t="s">
        <v>49</v>
      </c>
    </row>
    <row r="69" spans="1:11" s="295" customFormat="1" ht="11.25">
      <c r="A69" s="307" t="s">
        <v>417</v>
      </c>
      <c r="B69" s="308" t="s">
        <v>418</v>
      </c>
      <c r="C69" s="307" t="s">
        <v>64</v>
      </c>
      <c r="D69" s="307" t="s">
        <v>54</v>
      </c>
      <c r="E69" s="307" t="s">
        <v>121</v>
      </c>
      <c r="F69" s="309">
        <v>13.489837</v>
      </c>
      <c r="G69" s="310">
        <v>27</v>
      </c>
      <c r="H69" s="310">
        <v>364.22559899999999</v>
      </c>
      <c r="I69" s="311">
        <v>0.12178453055964986</v>
      </c>
      <c r="J69" s="311">
        <v>97.319303617990172</v>
      </c>
      <c r="K69" s="314" t="s">
        <v>49</v>
      </c>
    </row>
    <row r="70" spans="1:11" s="295" customFormat="1" ht="22.5">
      <c r="A70" s="307" t="s">
        <v>386</v>
      </c>
      <c r="B70" s="308" t="s">
        <v>387</v>
      </c>
      <c r="C70" s="307" t="s">
        <v>64</v>
      </c>
      <c r="D70" s="307" t="s">
        <v>54</v>
      </c>
      <c r="E70" s="307" t="s">
        <v>55</v>
      </c>
      <c r="F70" s="309">
        <v>89.459649999999996</v>
      </c>
      <c r="G70" s="310">
        <v>3.89</v>
      </c>
      <c r="H70" s="310">
        <v>347.99803850000001</v>
      </c>
      <c r="I70" s="311">
        <v>0.11635859168262762</v>
      </c>
      <c r="J70" s="311">
        <v>97.435662865531029</v>
      </c>
      <c r="K70" s="314" t="s">
        <v>49</v>
      </c>
    </row>
    <row r="71" spans="1:11" s="295" customFormat="1" ht="22.5">
      <c r="A71" s="307" t="s">
        <v>1106</v>
      </c>
      <c r="B71" s="308" t="s">
        <v>1107</v>
      </c>
      <c r="C71" s="307" t="s">
        <v>64</v>
      </c>
      <c r="D71" s="307" t="s">
        <v>54</v>
      </c>
      <c r="E71" s="307" t="s">
        <v>48</v>
      </c>
      <c r="F71" s="309">
        <v>164.31646499999999</v>
      </c>
      <c r="G71" s="310">
        <v>1.94</v>
      </c>
      <c r="H71" s="310">
        <v>318.7739421</v>
      </c>
      <c r="I71" s="311">
        <v>0.10658705758157734</v>
      </c>
      <c r="J71" s="311">
        <v>97.542248605009746</v>
      </c>
      <c r="K71" s="314" t="s">
        <v>49</v>
      </c>
    </row>
    <row r="72" spans="1:11" s="295" customFormat="1" ht="11.25">
      <c r="A72" s="307" t="s">
        <v>1138</v>
      </c>
      <c r="B72" s="308" t="s">
        <v>1139</v>
      </c>
      <c r="C72" s="307" t="s">
        <v>64</v>
      </c>
      <c r="D72" s="307" t="s">
        <v>54</v>
      </c>
      <c r="E72" s="307" t="s">
        <v>121</v>
      </c>
      <c r="F72" s="309">
        <v>20.757646000000001</v>
      </c>
      <c r="G72" s="310">
        <v>14.82</v>
      </c>
      <c r="H72" s="310">
        <v>307.62831371999999</v>
      </c>
      <c r="I72" s="311">
        <v>0.10286034226069567</v>
      </c>
      <c r="J72" s="311">
        <v>97.645109511104579</v>
      </c>
      <c r="K72" s="314" t="s">
        <v>49</v>
      </c>
    </row>
    <row r="73" spans="1:11" s="295" customFormat="1" ht="11.25">
      <c r="A73" s="307" t="s">
        <v>450</v>
      </c>
      <c r="B73" s="308" t="s">
        <v>451</v>
      </c>
      <c r="C73" s="307" t="s">
        <v>64</v>
      </c>
      <c r="D73" s="307" t="s">
        <v>53</v>
      </c>
      <c r="E73" s="307" t="s">
        <v>51</v>
      </c>
      <c r="F73" s="309">
        <v>14.33818518524</v>
      </c>
      <c r="G73" s="310">
        <v>21.16</v>
      </c>
      <c r="H73" s="310">
        <v>303.39599851967841</v>
      </c>
      <c r="I73" s="311">
        <v>0.10144520142142797</v>
      </c>
      <c r="J73" s="311">
        <v>97.746556050483591</v>
      </c>
      <c r="K73" s="314" t="s">
        <v>49</v>
      </c>
    </row>
    <row r="74" spans="1:11" s="295" customFormat="1" ht="33.75">
      <c r="A74" s="307" t="s">
        <v>470</v>
      </c>
      <c r="B74" s="308" t="s">
        <v>471</v>
      </c>
      <c r="C74" s="307" t="s">
        <v>64</v>
      </c>
      <c r="D74" s="307" t="s">
        <v>334</v>
      </c>
      <c r="E74" s="307" t="s">
        <v>51</v>
      </c>
      <c r="F74" s="309">
        <v>311.71867680000003</v>
      </c>
      <c r="G74" s="310">
        <v>0.91</v>
      </c>
      <c r="H74" s="310">
        <v>283.66399588799999</v>
      </c>
      <c r="I74" s="311">
        <v>9.4847497459656926E-2</v>
      </c>
      <c r="J74" s="311">
        <v>97.841402211855538</v>
      </c>
      <c r="K74" s="314" t="s">
        <v>49</v>
      </c>
    </row>
    <row r="75" spans="1:11" s="295" customFormat="1" ht="22.5">
      <c r="A75" s="307" t="s">
        <v>871</v>
      </c>
      <c r="B75" s="308" t="s">
        <v>603</v>
      </c>
      <c r="C75" s="307" t="s">
        <v>143</v>
      </c>
      <c r="D75" s="307" t="s">
        <v>54</v>
      </c>
      <c r="E75" s="307" t="s">
        <v>600</v>
      </c>
      <c r="F75" s="309">
        <v>1</v>
      </c>
      <c r="G75" s="310">
        <v>271.47000000000003</v>
      </c>
      <c r="H75" s="310">
        <v>271.47000000000003</v>
      </c>
      <c r="I75" s="311">
        <v>9.0770244051484553E-2</v>
      </c>
      <c r="J75" s="311">
        <v>97.932172455907022</v>
      </c>
      <c r="K75" s="314" t="s">
        <v>49</v>
      </c>
    </row>
    <row r="76" spans="1:11" s="295" customFormat="1" ht="22.5">
      <c r="A76" s="307" t="s">
        <v>261</v>
      </c>
      <c r="B76" s="308" t="s">
        <v>262</v>
      </c>
      <c r="C76" s="307" t="s">
        <v>64</v>
      </c>
      <c r="D76" s="307" t="s">
        <v>54</v>
      </c>
      <c r="E76" s="307" t="s">
        <v>56</v>
      </c>
      <c r="F76" s="309">
        <v>294.16800000000001</v>
      </c>
      <c r="G76" s="310">
        <v>0.87</v>
      </c>
      <c r="H76" s="310">
        <v>255.92616000000001</v>
      </c>
      <c r="I76" s="311">
        <v>8.5572917826497522E-2</v>
      </c>
      <c r="J76" s="311">
        <v>98.017746657697629</v>
      </c>
      <c r="K76" s="314" t="s">
        <v>49</v>
      </c>
    </row>
    <row r="77" spans="1:11" s="295" customFormat="1" ht="33.75">
      <c r="A77" s="307" t="s">
        <v>486</v>
      </c>
      <c r="B77" s="308" t="s">
        <v>487</v>
      </c>
      <c r="C77" s="307" t="s">
        <v>64</v>
      </c>
      <c r="D77" s="307" t="s">
        <v>334</v>
      </c>
      <c r="E77" s="307" t="s">
        <v>51</v>
      </c>
      <c r="F77" s="309">
        <v>247.0938113</v>
      </c>
      <c r="G77" s="310">
        <v>1.02</v>
      </c>
      <c r="H77" s="310">
        <v>252.035687526</v>
      </c>
      <c r="I77" s="311">
        <v>8.4272077453931254E-2</v>
      </c>
      <c r="J77" s="311">
        <v>98.102020177094758</v>
      </c>
      <c r="K77" s="314" t="s">
        <v>49</v>
      </c>
    </row>
    <row r="78" spans="1:11" s="295" customFormat="1" ht="33.75">
      <c r="A78" s="307" t="s">
        <v>941</v>
      </c>
      <c r="B78" s="308" t="s">
        <v>942</v>
      </c>
      <c r="C78" s="307" t="s">
        <v>64</v>
      </c>
      <c r="D78" s="307" t="s">
        <v>54</v>
      </c>
      <c r="E78" s="307" t="s">
        <v>55</v>
      </c>
      <c r="F78" s="309">
        <v>33</v>
      </c>
      <c r="G78" s="310">
        <v>6.93</v>
      </c>
      <c r="H78" s="310">
        <v>228.69</v>
      </c>
      <c r="I78" s="311">
        <v>7.6466081379651524E-2</v>
      </c>
      <c r="J78" s="311">
        <v>98.178486258474408</v>
      </c>
      <c r="K78" s="314" t="s">
        <v>49</v>
      </c>
    </row>
    <row r="79" spans="1:11" s="295" customFormat="1" ht="11.25">
      <c r="A79" s="307" t="s">
        <v>1048</v>
      </c>
      <c r="B79" s="308" t="s">
        <v>1049</v>
      </c>
      <c r="C79" s="307" t="s">
        <v>64</v>
      </c>
      <c r="D79" s="307" t="s">
        <v>54</v>
      </c>
      <c r="E79" s="307" t="s">
        <v>48</v>
      </c>
      <c r="F79" s="309">
        <v>2</v>
      </c>
      <c r="G79" s="310">
        <v>113</v>
      </c>
      <c r="H79" s="310">
        <v>226</v>
      </c>
      <c r="I79" s="311">
        <v>7.5566637770786857E-2</v>
      </c>
      <c r="J79" s="311">
        <v>98.254052896245199</v>
      </c>
      <c r="K79" s="314" t="s">
        <v>49</v>
      </c>
    </row>
    <row r="80" spans="1:11" s="295" customFormat="1" ht="22.5">
      <c r="A80" s="307" t="s">
        <v>474</v>
      </c>
      <c r="B80" s="308" t="s">
        <v>475</v>
      </c>
      <c r="C80" s="307" t="s">
        <v>64</v>
      </c>
      <c r="D80" s="307" t="s">
        <v>54</v>
      </c>
      <c r="E80" s="307" t="s">
        <v>48</v>
      </c>
      <c r="F80" s="309">
        <v>68</v>
      </c>
      <c r="G80" s="310">
        <v>3.14</v>
      </c>
      <c r="H80" s="310">
        <v>213.52</v>
      </c>
      <c r="I80" s="311">
        <v>7.1393754410700921E-2</v>
      </c>
      <c r="J80" s="311">
        <v>98.325446650655891</v>
      </c>
      <c r="K80" s="314" t="s">
        <v>49</v>
      </c>
    </row>
    <row r="81" spans="1:11" s="295" customFormat="1" ht="11.25">
      <c r="A81" s="307" t="s">
        <v>365</v>
      </c>
      <c r="B81" s="308" t="s">
        <v>366</v>
      </c>
      <c r="C81" s="307" t="s">
        <v>64</v>
      </c>
      <c r="D81" s="307" t="s">
        <v>54</v>
      </c>
      <c r="E81" s="307" t="s">
        <v>48</v>
      </c>
      <c r="F81" s="309">
        <v>26</v>
      </c>
      <c r="G81" s="310">
        <v>7.96</v>
      </c>
      <c r="H81" s="310">
        <v>206.96</v>
      </c>
      <c r="I81" s="311">
        <v>6.9200315721424988E-2</v>
      </c>
      <c r="J81" s="311">
        <v>98.394646966377323</v>
      </c>
      <c r="K81" s="314" t="s">
        <v>49</v>
      </c>
    </row>
    <row r="82" spans="1:11" s="295" customFormat="1" ht="33.75">
      <c r="A82" s="307" t="s">
        <v>244</v>
      </c>
      <c r="B82" s="308" t="s">
        <v>245</v>
      </c>
      <c r="C82" s="307" t="s">
        <v>64</v>
      </c>
      <c r="D82" s="307" t="s">
        <v>54</v>
      </c>
      <c r="E82" s="307" t="s">
        <v>180</v>
      </c>
      <c r="F82" s="326">
        <v>0.60899999999999999</v>
      </c>
      <c r="G82" s="310">
        <v>336.22</v>
      </c>
      <c r="H82" s="310">
        <v>204.75798</v>
      </c>
      <c r="I82" s="311">
        <v>6.8464035864327519E-2</v>
      </c>
      <c r="J82" s="311">
        <v>98.463111677660251</v>
      </c>
      <c r="K82" s="314" t="s">
        <v>49</v>
      </c>
    </row>
    <row r="83" spans="1:11" s="295" customFormat="1" ht="11.25">
      <c r="A83" s="307" t="s">
        <v>1070</v>
      </c>
      <c r="B83" s="308" t="s">
        <v>1071</v>
      </c>
      <c r="C83" s="307" t="s">
        <v>64</v>
      </c>
      <c r="D83" s="307" t="s">
        <v>54</v>
      </c>
      <c r="E83" s="307" t="s">
        <v>48</v>
      </c>
      <c r="F83" s="309">
        <v>8.8123749999999994</v>
      </c>
      <c r="G83" s="310">
        <v>23.23</v>
      </c>
      <c r="H83" s="310">
        <v>204.71147124999999</v>
      </c>
      <c r="I83" s="311">
        <v>6.8448484935723877E-2</v>
      </c>
      <c r="J83" s="311">
        <v>98.531559670660528</v>
      </c>
      <c r="K83" s="314" t="s">
        <v>49</v>
      </c>
    </row>
    <row r="84" spans="1:11" s="295" customFormat="1" ht="11.25">
      <c r="A84" s="307" t="s">
        <v>373</v>
      </c>
      <c r="B84" s="308" t="s">
        <v>374</v>
      </c>
      <c r="C84" s="307" t="s">
        <v>64</v>
      </c>
      <c r="D84" s="307" t="s">
        <v>54</v>
      </c>
      <c r="E84" s="307" t="s">
        <v>48</v>
      </c>
      <c r="F84" s="309">
        <v>68</v>
      </c>
      <c r="G84" s="310">
        <v>2.86</v>
      </c>
      <c r="H84" s="310">
        <v>194.48</v>
      </c>
      <c r="I84" s="311">
        <v>6.5027432361339052E-2</v>
      </c>
      <c r="J84" s="311">
        <v>98.596587103021847</v>
      </c>
      <c r="K84" s="314" t="s">
        <v>49</v>
      </c>
    </row>
    <row r="85" spans="1:11" s="295" customFormat="1" ht="22.5">
      <c r="A85" s="307" t="s">
        <v>982</v>
      </c>
      <c r="B85" s="308" t="s">
        <v>983</v>
      </c>
      <c r="C85" s="307" t="s">
        <v>64</v>
      </c>
      <c r="D85" s="307" t="s">
        <v>54</v>
      </c>
      <c r="E85" s="307" t="s">
        <v>48</v>
      </c>
      <c r="F85" s="309">
        <v>2</v>
      </c>
      <c r="G85" s="310">
        <v>94.78</v>
      </c>
      <c r="H85" s="310">
        <v>189.56</v>
      </c>
      <c r="I85" s="311">
        <v>6.3382353344382109E-2</v>
      </c>
      <c r="J85" s="311">
        <v>98.659969456366227</v>
      </c>
      <c r="K85" s="314" t="s">
        <v>49</v>
      </c>
    </row>
    <row r="86" spans="1:11" s="295" customFormat="1" ht="11.25">
      <c r="A86" s="307" t="s">
        <v>1135</v>
      </c>
      <c r="B86" s="308" t="s">
        <v>1136</v>
      </c>
      <c r="C86" s="307" t="s">
        <v>64</v>
      </c>
      <c r="D86" s="307" t="s">
        <v>54</v>
      </c>
      <c r="E86" s="307" t="s">
        <v>48</v>
      </c>
      <c r="F86" s="309">
        <v>40.253999999999998</v>
      </c>
      <c r="G86" s="310">
        <v>4.4400000000000004</v>
      </c>
      <c r="H86" s="310">
        <v>178.72775999999999</v>
      </c>
      <c r="I86" s="311">
        <v>5.9760424334089055E-2</v>
      </c>
      <c r="J86" s="311">
        <v>98.71973062967939</v>
      </c>
      <c r="K86" s="314" t="s">
        <v>49</v>
      </c>
    </row>
    <row r="87" spans="1:11" s="295" customFormat="1" ht="11.25">
      <c r="A87" s="307" t="s">
        <v>478</v>
      </c>
      <c r="B87" s="308" t="s">
        <v>479</v>
      </c>
      <c r="C87" s="307" t="s">
        <v>64</v>
      </c>
      <c r="D87" s="307" t="s">
        <v>53</v>
      </c>
      <c r="E87" s="307" t="s">
        <v>51</v>
      </c>
      <c r="F87" s="309">
        <v>9.4037429469999996</v>
      </c>
      <c r="G87" s="310">
        <v>17.8</v>
      </c>
      <c r="H87" s="310">
        <v>167.3866244566</v>
      </c>
      <c r="I87" s="311">
        <v>5.5968338132684176E-2</v>
      </c>
      <c r="J87" s="311">
        <v>98.775700096477848</v>
      </c>
      <c r="K87" s="314" t="s">
        <v>49</v>
      </c>
    </row>
    <row r="88" spans="1:11" s="295" customFormat="1" ht="22.5">
      <c r="A88" s="307" t="s">
        <v>476</v>
      </c>
      <c r="B88" s="308" t="s">
        <v>477</v>
      </c>
      <c r="C88" s="307" t="s">
        <v>64</v>
      </c>
      <c r="D88" s="307" t="s">
        <v>54</v>
      </c>
      <c r="E88" s="307" t="s">
        <v>55</v>
      </c>
      <c r="F88" s="309">
        <v>6.4762880000000003</v>
      </c>
      <c r="G88" s="310">
        <v>25.84</v>
      </c>
      <c r="H88" s="310">
        <v>167.34728192</v>
      </c>
      <c r="I88" s="311">
        <v>5.5955183339709676E-2</v>
      </c>
      <c r="J88" s="311">
        <v>98.831656188650157</v>
      </c>
      <c r="K88" s="314" t="s">
        <v>49</v>
      </c>
    </row>
    <row r="89" spans="1:11" s="295" customFormat="1" ht="22.5">
      <c r="A89" s="307" t="s">
        <v>371</v>
      </c>
      <c r="B89" s="308" t="s">
        <v>372</v>
      </c>
      <c r="C89" s="307" t="s">
        <v>64</v>
      </c>
      <c r="D89" s="307" t="s">
        <v>54</v>
      </c>
      <c r="E89" s="307" t="s">
        <v>48</v>
      </c>
      <c r="F89" s="309">
        <v>22</v>
      </c>
      <c r="G89" s="310">
        <v>7.39</v>
      </c>
      <c r="H89" s="310">
        <v>162.58000000000001</v>
      </c>
      <c r="I89" s="311">
        <v>5.4361168003427114E-2</v>
      </c>
      <c r="J89" s="311">
        <v>98.886017356653596</v>
      </c>
      <c r="K89" s="314" t="s">
        <v>49</v>
      </c>
    </row>
    <row r="90" spans="1:11" s="295" customFormat="1" ht="11.25">
      <c r="A90" s="307" t="s">
        <v>1148</v>
      </c>
      <c r="B90" s="308" t="s">
        <v>1149</v>
      </c>
      <c r="C90" s="307" t="s">
        <v>64</v>
      </c>
      <c r="D90" s="307" t="s">
        <v>54</v>
      </c>
      <c r="E90" s="307" t="s">
        <v>48</v>
      </c>
      <c r="F90" s="309">
        <v>2</v>
      </c>
      <c r="G90" s="310">
        <v>75.63</v>
      </c>
      <c r="H90" s="310">
        <v>151.26</v>
      </c>
      <c r="I90" s="311">
        <v>5.0576148801810702E-2</v>
      </c>
      <c r="J90" s="311">
        <v>98.936593505455392</v>
      </c>
      <c r="K90" s="314" t="s">
        <v>49</v>
      </c>
    </row>
    <row r="91" spans="1:11" s="295" customFormat="1" ht="11.25">
      <c r="A91" s="307" t="s">
        <v>482</v>
      </c>
      <c r="B91" s="308" t="s">
        <v>483</v>
      </c>
      <c r="C91" s="307" t="s">
        <v>64</v>
      </c>
      <c r="D91" s="307" t="s">
        <v>54</v>
      </c>
      <c r="E91" s="307" t="s">
        <v>48</v>
      </c>
      <c r="F91" s="309">
        <v>19</v>
      </c>
      <c r="G91" s="310">
        <v>7.4</v>
      </c>
      <c r="H91" s="310">
        <v>140.6</v>
      </c>
      <c r="I91" s="311">
        <v>4.7011810931737306E-2</v>
      </c>
      <c r="J91" s="311">
        <v>98.983605316387141</v>
      </c>
      <c r="K91" s="314" t="s">
        <v>49</v>
      </c>
    </row>
    <row r="92" spans="1:11" s="295" customFormat="1" ht="11.25">
      <c r="A92" s="307" t="s">
        <v>988</v>
      </c>
      <c r="B92" s="308" t="s">
        <v>989</v>
      </c>
      <c r="C92" s="307" t="s">
        <v>64</v>
      </c>
      <c r="D92" s="307" t="s">
        <v>54</v>
      </c>
      <c r="E92" s="307" t="s">
        <v>48</v>
      </c>
      <c r="F92" s="309">
        <v>2</v>
      </c>
      <c r="G92" s="310">
        <v>69.09</v>
      </c>
      <c r="H92" s="310">
        <v>138.18</v>
      </c>
      <c r="I92" s="311">
        <v>4.6202646049412953E-2</v>
      </c>
      <c r="J92" s="311">
        <v>99.02980796243655</v>
      </c>
      <c r="K92" s="314" t="s">
        <v>49</v>
      </c>
    </row>
    <row r="93" spans="1:11" s="295" customFormat="1" ht="11.25">
      <c r="A93" s="307" t="s">
        <v>995</v>
      </c>
      <c r="B93" s="308" t="s">
        <v>996</v>
      </c>
      <c r="C93" s="307" t="s">
        <v>64</v>
      </c>
      <c r="D93" s="307" t="s">
        <v>54</v>
      </c>
      <c r="E93" s="307" t="s">
        <v>48</v>
      </c>
      <c r="F93" s="309">
        <v>2</v>
      </c>
      <c r="G93" s="310">
        <v>68.89</v>
      </c>
      <c r="H93" s="310">
        <v>137.78</v>
      </c>
      <c r="I93" s="311">
        <v>4.6068899787871737E-2</v>
      </c>
      <c r="J93" s="311">
        <v>99.075876862224405</v>
      </c>
      <c r="K93" s="314" t="s">
        <v>49</v>
      </c>
    </row>
    <row r="94" spans="1:11" s="295" customFormat="1" ht="22.5">
      <c r="A94" s="307" t="s">
        <v>407</v>
      </c>
      <c r="B94" s="308" t="s">
        <v>408</v>
      </c>
      <c r="C94" s="307" t="s">
        <v>64</v>
      </c>
      <c r="D94" s="307" t="s">
        <v>54</v>
      </c>
      <c r="E94" s="307" t="s">
        <v>180</v>
      </c>
      <c r="F94" s="309">
        <v>7.2176</v>
      </c>
      <c r="G94" s="310">
        <v>18</v>
      </c>
      <c r="H94" s="310">
        <v>129.91679999999999</v>
      </c>
      <c r="I94" s="311">
        <v>4.3439715778494523E-2</v>
      </c>
      <c r="J94" s="311">
        <v>99.119317647973006</v>
      </c>
      <c r="K94" s="314" t="s">
        <v>49</v>
      </c>
    </row>
    <row r="95" spans="1:11" s="295" customFormat="1" ht="11.25">
      <c r="A95" s="307" t="s">
        <v>922</v>
      </c>
      <c r="B95" s="308" t="s">
        <v>923</v>
      </c>
      <c r="C95" s="307" t="s">
        <v>64</v>
      </c>
      <c r="D95" s="307" t="s">
        <v>54</v>
      </c>
      <c r="E95" s="307" t="s">
        <v>48</v>
      </c>
      <c r="F95" s="309">
        <v>1</v>
      </c>
      <c r="G95" s="310">
        <v>122.57</v>
      </c>
      <c r="H95" s="310">
        <v>122.57</v>
      </c>
      <c r="I95" s="311">
        <v>4.0983198192767009E-2</v>
      </c>
      <c r="J95" s="311">
        <v>99.160300846165782</v>
      </c>
      <c r="K95" s="314" t="s">
        <v>49</v>
      </c>
    </row>
    <row r="96" spans="1:11" s="295" customFormat="1" ht="11.25">
      <c r="A96" s="307" t="s">
        <v>506</v>
      </c>
      <c r="B96" s="308" t="s">
        <v>507</v>
      </c>
      <c r="C96" s="307" t="s">
        <v>64</v>
      </c>
      <c r="D96" s="307" t="s">
        <v>508</v>
      </c>
      <c r="E96" s="307" t="s">
        <v>509</v>
      </c>
      <c r="F96" s="309">
        <v>119.6141173125</v>
      </c>
      <c r="G96" s="310">
        <v>1.02</v>
      </c>
      <c r="H96" s="310">
        <v>122.00639965875</v>
      </c>
      <c r="I96" s="311">
        <v>4.079474959615316E-2</v>
      </c>
      <c r="J96" s="311">
        <v>99.201096799592378</v>
      </c>
      <c r="K96" s="314" t="s">
        <v>49</v>
      </c>
    </row>
    <row r="97" spans="1:11" s="295" customFormat="1" ht="22.5">
      <c r="A97" s="307" t="s">
        <v>1102</v>
      </c>
      <c r="B97" s="308" t="s">
        <v>1103</v>
      </c>
      <c r="C97" s="307" t="s">
        <v>64</v>
      </c>
      <c r="D97" s="307" t="s">
        <v>54</v>
      </c>
      <c r="E97" s="307" t="s">
        <v>48</v>
      </c>
      <c r="F97" s="309">
        <v>1292.2022549999999</v>
      </c>
      <c r="G97" s="310">
        <v>0.09</v>
      </c>
      <c r="H97" s="310">
        <v>116.29820295</v>
      </c>
      <c r="I97" s="311">
        <v>3.8886124671310196E-2</v>
      </c>
      <c r="J97" s="311">
        <v>99.2399835251355</v>
      </c>
      <c r="K97" s="314" t="s">
        <v>49</v>
      </c>
    </row>
    <row r="98" spans="1:11" s="295" customFormat="1" ht="22.5">
      <c r="A98" s="307" t="s">
        <v>1096</v>
      </c>
      <c r="B98" s="308" t="s">
        <v>1097</v>
      </c>
      <c r="C98" s="307" t="s">
        <v>64</v>
      </c>
      <c r="D98" s="307" t="s">
        <v>54</v>
      </c>
      <c r="E98" s="307" t="s">
        <v>56</v>
      </c>
      <c r="F98" s="309">
        <v>4.9561500000000001</v>
      </c>
      <c r="G98" s="310">
        <v>23.23</v>
      </c>
      <c r="H98" s="310">
        <v>115.1313645</v>
      </c>
      <c r="I98" s="311">
        <v>3.8495973970035083E-2</v>
      </c>
      <c r="J98" s="311">
        <v>99.278479042863609</v>
      </c>
      <c r="K98" s="314" t="s">
        <v>49</v>
      </c>
    </row>
    <row r="99" spans="1:11" s="295" customFormat="1" ht="22.5">
      <c r="A99" s="307" t="s">
        <v>484</v>
      </c>
      <c r="B99" s="308" t="s">
        <v>485</v>
      </c>
      <c r="C99" s="307" t="s">
        <v>64</v>
      </c>
      <c r="D99" s="307" t="s">
        <v>54</v>
      </c>
      <c r="E99" s="307" t="s">
        <v>147</v>
      </c>
      <c r="F99" s="309">
        <v>1.1866639999999999</v>
      </c>
      <c r="G99" s="310">
        <v>96.24</v>
      </c>
      <c r="H99" s="310">
        <v>114.20454336</v>
      </c>
      <c r="I99" s="311">
        <v>3.8186076813554168E-2</v>
      </c>
      <c r="J99" s="311">
        <v>99.316663600533602</v>
      </c>
      <c r="K99" s="314" t="s">
        <v>49</v>
      </c>
    </row>
    <row r="100" spans="1:11" s="295" customFormat="1" ht="22.5">
      <c r="A100" s="307" t="s">
        <v>480</v>
      </c>
      <c r="B100" s="308" t="s">
        <v>481</v>
      </c>
      <c r="C100" s="307" t="s">
        <v>64</v>
      </c>
      <c r="D100" s="307" t="s">
        <v>54</v>
      </c>
      <c r="E100" s="307" t="s">
        <v>48</v>
      </c>
      <c r="F100" s="309">
        <v>68</v>
      </c>
      <c r="G100" s="310">
        <v>1.63</v>
      </c>
      <c r="H100" s="310">
        <v>110.84</v>
      </c>
      <c r="I100" s="311">
        <v>3.706108907307086E-2</v>
      </c>
      <c r="J100" s="311">
        <v>99.353724689606679</v>
      </c>
      <c r="K100" s="314" t="s">
        <v>49</v>
      </c>
    </row>
    <row r="101" spans="1:11" s="295" customFormat="1" ht="11.25">
      <c r="A101" s="307" t="s">
        <v>1004</v>
      </c>
      <c r="B101" s="308" t="s">
        <v>1005</v>
      </c>
      <c r="C101" s="307" t="s">
        <v>64</v>
      </c>
      <c r="D101" s="307" t="s">
        <v>54</v>
      </c>
      <c r="E101" s="307" t="s">
        <v>55</v>
      </c>
      <c r="F101" s="309">
        <v>6.3293999999999997</v>
      </c>
      <c r="G101" s="310">
        <v>17.3</v>
      </c>
      <c r="H101" s="310">
        <v>109.49862</v>
      </c>
      <c r="I101" s="311">
        <v>3.6612577672305475E-2</v>
      </c>
      <c r="J101" s="311">
        <v>99.390337728703585</v>
      </c>
      <c r="K101" s="314" t="s">
        <v>49</v>
      </c>
    </row>
    <row r="102" spans="1:11" s="295" customFormat="1" ht="11.25">
      <c r="A102" s="307" t="s">
        <v>472</v>
      </c>
      <c r="B102" s="308" t="s">
        <v>473</v>
      </c>
      <c r="C102" s="307" t="s">
        <v>64</v>
      </c>
      <c r="D102" s="307" t="s">
        <v>54</v>
      </c>
      <c r="E102" s="307" t="s">
        <v>56</v>
      </c>
      <c r="F102" s="309">
        <v>12.2766</v>
      </c>
      <c r="G102" s="310">
        <v>8.68</v>
      </c>
      <c r="H102" s="310">
        <v>106.56088800000001</v>
      </c>
      <c r="I102" s="311">
        <v>3.5630300991280478E-2</v>
      </c>
      <c r="J102" s="311">
        <v>99.425967732778176</v>
      </c>
      <c r="K102" s="314" t="s">
        <v>49</v>
      </c>
    </row>
    <row r="103" spans="1:11" s="295" customFormat="1" ht="22.5">
      <c r="A103" s="307" t="s">
        <v>869</v>
      </c>
      <c r="B103" s="308" t="s">
        <v>599</v>
      </c>
      <c r="C103" s="307" t="s">
        <v>143</v>
      </c>
      <c r="D103" s="307" t="s">
        <v>54</v>
      </c>
      <c r="E103" s="307" t="s">
        <v>600</v>
      </c>
      <c r="F103" s="309">
        <v>1</v>
      </c>
      <c r="G103" s="310">
        <v>103.03</v>
      </c>
      <c r="H103" s="310">
        <v>103.03</v>
      </c>
      <c r="I103" s="311">
        <v>3.4449693316478625E-2</v>
      </c>
      <c r="J103" s="311">
        <v>99.460417426094665</v>
      </c>
      <c r="K103" s="314" t="s">
        <v>49</v>
      </c>
    </row>
    <row r="104" spans="1:11" s="295" customFormat="1" ht="22.5">
      <c r="A104" s="307" t="s">
        <v>1073</v>
      </c>
      <c r="B104" s="308" t="s">
        <v>1074</v>
      </c>
      <c r="C104" s="307" t="s">
        <v>64</v>
      </c>
      <c r="D104" s="307" t="s">
        <v>54</v>
      </c>
      <c r="E104" s="307" t="s">
        <v>55</v>
      </c>
      <c r="F104" s="309">
        <v>11</v>
      </c>
      <c r="G104" s="310">
        <v>8.9700000000000006</v>
      </c>
      <c r="H104" s="310">
        <v>98.67</v>
      </c>
      <c r="I104" s="311">
        <v>3.2991859065679377E-2</v>
      </c>
      <c r="J104" s="311">
        <v>99.493409285160325</v>
      </c>
      <c r="K104" s="314" t="s">
        <v>49</v>
      </c>
    </row>
    <row r="105" spans="1:11" s="295" customFormat="1" ht="11.25">
      <c r="A105" s="307" t="s">
        <v>1093</v>
      </c>
      <c r="B105" s="308" t="s">
        <v>1094</v>
      </c>
      <c r="C105" s="307" t="s">
        <v>64</v>
      </c>
      <c r="D105" s="307" t="s">
        <v>54</v>
      </c>
      <c r="E105" s="307" t="s">
        <v>56</v>
      </c>
      <c r="F105" s="309">
        <v>19.463200000000001</v>
      </c>
      <c r="G105" s="310">
        <v>4.6900000000000004</v>
      </c>
      <c r="H105" s="310">
        <v>91.282408000000004</v>
      </c>
      <c r="I105" s="311">
        <v>3.0521702036199892E-2</v>
      </c>
      <c r="J105" s="311">
        <v>99.52393018204404</v>
      </c>
      <c r="K105" s="314" t="s">
        <v>49</v>
      </c>
    </row>
    <row r="106" spans="1:11" s="295" customFormat="1" ht="11.25">
      <c r="A106" s="307" t="s">
        <v>385</v>
      </c>
      <c r="B106" s="308" t="s">
        <v>126</v>
      </c>
      <c r="C106" s="307" t="s">
        <v>64</v>
      </c>
      <c r="D106" s="307" t="s">
        <v>54</v>
      </c>
      <c r="E106" s="307" t="s">
        <v>127</v>
      </c>
      <c r="F106" s="309">
        <v>2.144809</v>
      </c>
      <c r="G106" s="310">
        <v>41.93</v>
      </c>
      <c r="H106" s="310">
        <v>89.931841370000001</v>
      </c>
      <c r="I106" s="311">
        <v>3.0070118941887849E-2</v>
      </c>
      <c r="J106" s="311">
        <v>99.553999685295025</v>
      </c>
      <c r="K106" s="314" t="s">
        <v>49</v>
      </c>
    </row>
    <row r="107" spans="1:11" s="295" customFormat="1" ht="33.75">
      <c r="A107" s="307" t="s">
        <v>492</v>
      </c>
      <c r="B107" s="308" t="s">
        <v>493</v>
      </c>
      <c r="C107" s="307" t="s">
        <v>64</v>
      </c>
      <c r="D107" s="307" t="s">
        <v>334</v>
      </c>
      <c r="E107" s="307" t="s">
        <v>51</v>
      </c>
      <c r="F107" s="309">
        <v>55.797992399999998</v>
      </c>
      <c r="G107" s="310">
        <v>1.6</v>
      </c>
      <c r="H107" s="310">
        <v>89.276787839999997</v>
      </c>
      <c r="I107" s="311">
        <v>2.9851091540020656E-2</v>
      </c>
      <c r="J107" s="311">
        <v>99.583851850871042</v>
      </c>
      <c r="K107" s="314" t="s">
        <v>49</v>
      </c>
    </row>
    <row r="108" spans="1:11" s="295" customFormat="1" ht="33.75">
      <c r="A108" s="307" t="s">
        <v>335</v>
      </c>
      <c r="B108" s="308" t="s">
        <v>107</v>
      </c>
      <c r="C108" s="307" t="s">
        <v>64</v>
      </c>
      <c r="D108" s="307" t="s">
        <v>334</v>
      </c>
      <c r="E108" s="307" t="s">
        <v>51</v>
      </c>
      <c r="F108" s="309">
        <v>83.926897999999994</v>
      </c>
      <c r="G108" s="310">
        <v>1.01</v>
      </c>
      <c r="H108" s="310">
        <v>84.766166979999994</v>
      </c>
      <c r="I108" s="311">
        <v>2.8342894846883598E-2</v>
      </c>
      <c r="J108" s="311">
        <v>99.612196027348176</v>
      </c>
      <c r="K108" s="314" t="s">
        <v>49</v>
      </c>
    </row>
    <row r="109" spans="1:11" s="295" customFormat="1" ht="11.25">
      <c r="A109" s="307" t="s">
        <v>1086</v>
      </c>
      <c r="B109" s="308" t="s">
        <v>1087</v>
      </c>
      <c r="C109" s="307" t="s">
        <v>64</v>
      </c>
      <c r="D109" s="307" t="s">
        <v>54</v>
      </c>
      <c r="E109" s="307" t="s">
        <v>56</v>
      </c>
      <c r="F109" s="309">
        <v>97.935199999999995</v>
      </c>
      <c r="G109" s="310">
        <v>0.85</v>
      </c>
      <c r="H109" s="310">
        <v>83.244919999999993</v>
      </c>
      <c r="I109" s="311">
        <v>2.783424210574394E-2</v>
      </c>
      <c r="J109" s="311">
        <v>99.640028624374892</v>
      </c>
      <c r="K109" s="314" t="s">
        <v>49</v>
      </c>
    </row>
    <row r="110" spans="1:11" s="295" customFormat="1" ht="11.25">
      <c r="A110" s="307" t="s">
        <v>361</v>
      </c>
      <c r="B110" s="308" t="s">
        <v>362</v>
      </c>
      <c r="C110" s="307" t="s">
        <v>64</v>
      </c>
      <c r="D110" s="307" t="s">
        <v>54</v>
      </c>
      <c r="E110" s="307" t="s">
        <v>48</v>
      </c>
      <c r="F110" s="309">
        <v>12.413264</v>
      </c>
      <c r="G110" s="310">
        <v>6.41</v>
      </c>
      <c r="H110" s="310">
        <v>79.569022239999995</v>
      </c>
      <c r="I110" s="311">
        <v>2.6605148147724612E-2</v>
      </c>
      <c r="J110" s="311">
        <v>99.666634099451969</v>
      </c>
      <c r="K110" s="314" t="s">
        <v>49</v>
      </c>
    </row>
    <row r="111" spans="1:11" s="295" customFormat="1" ht="22.5">
      <c r="A111" s="307" t="s">
        <v>1150</v>
      </c>
      <c r="B111" s="308" t="s">
        <v>1151</v>
      </c>
      <c r="C111" s="307" t="s">
        <v>64</v>
      </c>
      <c r="D111" s="307" t="s">
        <v>54</v>
      </c>
      <c r="E111" s="307" t="s">
        <v>48</v>
      </c>
      <c r="F111" s="309">
        <v>4</v>
      </c>
      <c r="G111" s="310">
        <v>19.739999999999998</v>
      </c>
      <c r="H111" s="310">
        <v>78.959999999999994</v>
      </c>
      <c r="I111" s="311">
        <v>2.6401512028235971E-2</v>
      </c>
      <c r="J111" s="311">
        <v>99.693035611480212</v>
      </c>
      <c r="K111" s="314" t="s">
        <v>49</v>
      </c>
    </row>
    <row r="112" spans="1:11" s="295" customFormat="1" ht="11.25">
      <c r="A112" s="307" t="s">
        <v>901</v>
      </c>
      <c r="B112" s="308" t="s">
        <v>902</v>
      </c>
      <c r="C112" s="307" t="s">
        <v>64</v>
      </c>
      <c r="D112" s="307" t="s">
        <v>54</v>
      </c>
      <c r="E112" s="307" t="s">
        <v>180</v>
      </c>
      <c r="F112" s="309">
        <v>32.753999999999998</v>
      </c>
      <c r="G112" s="310">
        <v>2.21</v>
      </c>
      <c r="H112" s="310">
        <v>72.386340000000004</v>
      </c>
      <c r="I112" s="311">
        <v>2.4203505904128404E-2</v>
      </c>
      <c r="J112" s="311">
        <v>99.717240341162636</v>
      </c>
      <c r="K112" s="314" t="s">
        <v>49</v>
      </c>
    </row>
    <row r="113" spans="1:11" s="295" customFormat="1" ht="11.25">
      <c r="A113" s="307" t="s">
        <v>914</v>
      </c>
      <c r="B113" s="308" t="s">
        <v>915</v>
      </c>
      <c r="C113" s="307" t="s">
        <v>64</v>
      </c>
      <c r="D113" s="307" t="s">
        <v>54</v>
      </c>
      <c r="E113" s="307" t="s">
        <v>48</v>
      </c>
      <c r="F113" s="309">
        <v>1</v>
      </c>
      <c r="G113" s="310">
        <v>66.77</v>
      </c>
      <c r="H113" s="310">
        <v>66.77</v>
      </c>
      <c r="I113" s="311">
        <v>2.2325594707767425E-2</v>
      </c>
      <c r="J113" s="311">
        <v>99.739565935870402</v>
      </c>
      <c r="K113" s="314" t="s">
        <v>49</v>
      </c>
    </row>
    <row r="114" spans="1:11" s="295" customFormat="1" ht="11.25">
      <c r="A114" s="307" t="s">
        <v>919</v>
      </c>
      <c r="B114" s="308" t="s">
        <v>920</v>
      </c>
      <c r="C114" s="307" t="s">
        <v>64</v>
      </c>
      <c r="D114" s="307" t="s">
        <v>54</v>
      </c>
      <c r="E114" s="307" t="s">
        <v>48</v>
      </c>
      <c r="F114" s="309">
        <v>1</v>
      </c>
      <c r="G114" s="310">
        <v>55.9</v>
      </c>
      <c r="H114" s="310">
        <v>55.9</v>
      </c>
      <c r="I114" s="311">
        <v>1.869104005038489E-2</v>
      </c>
      <c r="J114" s="311">
        <v>99.758256975920773</v>
      </c>
      <c r="K114" s="314" t="s">
        <v>49</v>
      </c>
    </row>
    <row r="115" spans="1:11" s="295" customFormat="1" ht="33.75">
      <c r="A115" s="307" t="s">
        <v>348</v>
      </c>
      <c r="B115" s="308" t="s">
        <v>349</v>
      </c>
      <c r="C115" s="307" t="s">
        <v>64</v>
      </c>
      <c r="D115" s="307" t="s">
        <v>334</v>
      </c>
      <c r="E115" s="307" t="s">
        <v>51</v>
      </c>
      <c r="F115" s="309">
        <v>400</v>
      </c>
      <c r="G115" s="310">
        <v>0.12</v>
      </c>
      <c r="H115" s="310">
        <v>48</v>
      </c>
      <c r="I115" s="311">
        <v>1.6049551384945879E-2</v>
      </c>
      <c r="J115" s="311">
        <v>99.774306527305711</v>
      </c>
      <c r="K115" s="314" t="s">
        <v>49</v>
      </c>
    </row>
    <row r="116" spans="1:11" s="295" customFormat="1" ht="22.5">
      <c r="A116" s="307" t="s">
        <v>1016</v>
      </c>
      <c r="B116" s="308" t="s">
        <v>1017</v>
      </c>
      <c r="C116" s="307" t="s">
        <v>64</v>
      </c>
      <c r="D116" s="307" t="s">
        <v>54</v>
      </c>
      <c r="E116" s="307" t="s">
        <v>48</v>
      </c>
      <c r="F116" s="309">
        <v>2</v>
      </c>
      <c r="G116" s="310">
        <v>22.14</v>
      </c>
      <c r="H116" s="310">
        <v>44.28</v>
      </c>
      <c r="I116" s="311">
        <v>1.4805711152612575E-2</v>
      </c>
      <c r="J116" s="311">
        <v>99.789112238458344</v>
      </c>
      <c r="K116" s="314" t="s">
        <v>49</v>
      </c>
    </row>
    <row r="117" spans="1:11" s="295" customFormat="1" ht="11.25">
      <c r="A117" s="307" t="s">
        <v>1034</v>
      </c>
      <c r="B117" s="308" t="s">
        <v>1035</v>
      </c>
      <c r="C117" s="307" t="s">
        <v>64</v>
      </c>
      <c r="D117" s="307" t="s">
        <v>54</v>
      </c>
      <c r="E117" s="307" t="s">
        <v>55</v>
      </c>
      <c r="F117" s="309">
        <v>8.0796100000000006</v>
      </c>
      <c r="G117" s="310">
        <v>5.44</v>
      </c>
      <c r="H117" s="310">
        <v>43.953078400000003</v>
      </c>
      <c r="I117" s="311">
        <v>1.4696399798069894E-2</v>
      </c>
      <c r="J117" s="311">
        <v>99.803807608945178</v>
      </c>
      <c r="K117" s="314" t="s">
        <v>49</v>
      </c>
    </row>
    <row r="118" spans="1:11" s="295" customFormat="1" ht="22.5">
      <c r="A118" s="307" t="s">
        <v>1043</v>
      </c>
      <c r="B118" s="308" t="s">
        <v>1044</v>
      </c>
      <c r="C118" s="307" t="s">
        <v>64</v>
      </c>
      <c r="D118" s="307" t="s">
        <v>54</v>
      </c>
      <c r="E118" s="307" t="s">
        <v>48</v>
      </c>
      <c r="F118" s="309">
        <v>4</v>
      </c>
      <c r="G118" s="310">
        <v>10.56</v>
      </c>
      <c r="H118" s="310">
        <v>42.24</v>
      </c>
      <c r="I118" s="311">
        <v>1.4123605218752375E-2</v>
      </c>
      <c r="J118" s="311">
        <v>99.817931214163934</v>
      </c>
      <c r="K118" s="314" t="s">
        <v>49</v>
      </c>
    </row>
    <row r="119" spans="1:11" s="295" customFormat="1" ht="11.25">
      <c r="A119" s="307" t="s">
        <v>409</v>
      </c>
      <c r="B119" s="308" t="s">
        <v>410</v>
      </c>
      <c r="C119" s="307" t="s">
        <v>64</v>
      </c>
      <c r="D119" s="307" t="s">
        <v>54</v>
      </c>
      <c r="E119" s="307" t="s">
        <v>127</v>
      </c>
      <c r="F119" s="309">
        <v>1.6475850000000001</v>
      </c>
      <c r="G119" s="310">
        <v>23.98</v>
      </c>
      <c r="H119" s="310">
        <v>39.509088300000002</v>
      </c>
      <c r="I119" s="311">
        <v>1.3210482142566961E-2</v>
      </c>
      <c r="J119" s="311">
        <v>99.831142001147668</v>
      </c>
      <c r="K119" s="314" t="s">
        <v>49</v>
      </c>
    </row>
    <row r="120" spans="1:11" s="295" customFormat="1" ht="22.5">
      <c r="A120" s="307" t="s">
        <v>971</v>
      </c>
      <c r="B120" s="308" t="s">
        <v>972</v>
      </c>
      <c r="C120" s="307" t="s">
        <v>64</v>
      </c>
      <c r="D120" s="307" t="s">
        <v>54</v>
      </c>
      <c r="E120" s="307" t="s">
        <v>48</v>
      </c>
      <c r="F120" s="309">
        <v>2.2200000000000002</v>
      </c>
      <c r="G120" s="310">
        <v>17.37</v>
      </c>
      <c r="H120" s="310">
        <v>38.561399999999999</v>
      </c>
      <c r="I120" s="311">
        <v>1.2893607724488585E-2</v>
      </c>
      <c r="J120" s="311">
        <v>99.844035140760241</v>
      </c>
      <c r="K120" s="314" t="s">
        <v>49</v>
      </c>
    </row>
    <row r="121" spans="1:11" s="295" customFormat="1" ht="22.5">
      <c r="A121" s="307" t="s">
        <v>1104</v>
      </c>
      <c r="B121" s="308" t="s">
        <v>1105</v>
      </c>
      <c r="C121" s="307" t="s">
        <v>64</v>
      </c>
      <c r="D121" s="307" t="s">
        <v>54</v>
      </c>
      <c r="E121" s="307" t="s">
        <v>48</v>
      </c>
      <c r="F121" s="309">
        <v>164.31646499999999</v>
      </c>
      <c r="G121" s="310">
        <v>0.21</v>
      </c>
      <c r="H121" s="310">
        <v>34.506457650000002</v>
      </c>
      <c r="I121" s="311">
        <v>1.1537774274294456E-2</v>
      </c>
      <c r="J121" s="311">
        <v>99.855574099474723</v>
      </c>
      <c r="K121" s="314" t="s">
        <v>49</v>
      </c>
    </row>
    <row r="122" spans="1:11" s="295" customFormat="1" ht="11.25">
      <c r="A122" s="307" t="s">
        <v>1028</v>
      </c>
      <c r="B122" s="308" t="s">
        <v>1029</v>
      </c>
      <c r="C122" s="307" t="s">
        <v>64</v>
      </c>
      <c r="D122" s="307" t="s">
        <v>54</v>
      </c>
      <c r="E122" s="307" t="s">
        <v>55</v>
      </c>
      <c r="F122" s="309">
        <v>2.6372499999999999</v>
      </c>
      <c r="G122" s="310">
        <v>12.48</v>
      </c>
      <c r="H122" s="310">
        <v>32.912880000000001</v>
      </c>
      <c r="I122" s="311">
        <v>1.1004936641386616E-2</v>
      </c>
      <c r="J122" s="311">
        <v>99.866578073143017</v>
      </c>
      <c r="K122" s="314" t="s">
        <v>49</v>
      </c>
    </row>
    <row r="123" spans="1:11" s="295" customFormat="1" ht="33.75">
      <c r="A123" s="307" t="s">
        <v>488</v>
      </c>
      <c r="B123" s="308" t="s">
        <v>489</v>
      </c>
      <c r="C123" s="307" t="s">
        <v>64</v>
      </c>
      <c r="D123" s="307" t="s">
        <v>334</v>
      </c>
      <c r="E123" s="307" t="s">
        <v>51</v>
      </c>
      <c r="F123" s="309">
        <v>23.322588</v>
      </c>
      <c r="G123" s="310">
        <v>1.36</v>
      </c>
      <c r="H123" s="310">
        <v>31.71871968</v>
      </c>
      <c r="I123" s="311">
        <v>1.0605650445184462E-2</v>
      </c>
      <c r="J123" s="311">
        <v>99.877184151683224</v>
      </c>
      <c r="K123" s="314" t="s">
        <v>49</v>
      </c>
    </row>
    <row r="124" spans="1:11" s="295" customFormat="1" ht="22.5">
      <c r="A124" s="307" t="s">
        <v>1068</v>
      </c>
      <c r="B124" s="308" t="s">
        <v>1069</v>
      </c>
      <c r="C124" s="307" t="s">
        <v>64</v>
      </c>
      <c r="D124" s="307" t="s">
        <v>54</v>
      </c>
      <c r="E124" s="307" t="s">
        <v>48</v>
      </c>
      <c r="F124" s="309">
        <v>183.976</v>
      </c>
      <c r="G124" s="310">
        <v>0.16</v>
      </c>
      <c r="H124" s="310">
        <v>29.436160000000001</v>
      </c>
      <c r="I124" s="311">
        <v>9.8424408853226772E-3</v>
      </c>
      <c r="J124" s="311">
        <v>99.887027876532656</v>
      </c>
      <c r="K124" s="314" t="s">
        <v>49</v>
      </c>
    </row>
    <row r="125" spans="1:11" s="295" customFormat="1" ht="11.25">
      <c r="A125" s="307" t="s">
        <v>1152</v>
      </c>
      <c r="B125" s="308" t="s">
        <v>1153</v>
      </c>
      <c r="C125" s="307" t="s">
        <v>64</v>
      </c>
      <c r="D125" s="307" t="s">
        <v>54</v>
      </c>
      <c r="E125" s="307" t="s">
        <v>48</v>
      </c>
      <c r="F125" s="309">
        <v>2</v>
      </c>
      <c r="G125" s="310">
        <v>14.7</v>
      </c>
      <c r="H125" s="310">
        <v>29.4</v>
      </c>
      <c r="I125" s="311">
        <v>9.8303502232793515E-3</v>
      </c>
      <c r="J125" s="311">
        <v>99.896858226755938</v>
      </c>
      <c r="K125" s="314" t="s">
        <v>49</v>
      </c>
    </row>
    <row r="126" spans="1:11" s="295" customFormat="1" ht="11.25">
      <c r="A126" s="307" t="s">
        <v>999</v>
      </c>
      <c r="B126" s="308" t="s">
        <v>1000</v>
      </c>
      <c r="C126" s="307" t="s">
        <v>64</v>
      </c>
      <c r="D126" s="307" t="s">
        <v>54</v>
      </c>
      <c r="E126" s="307" t="s">
        <v>48</v>
      </c>
      <c r="F126" s="326">
        <v>0.27800000000000002</v>
      </c>
      <c r="G126" s="310">
        <v>99.38</v>
      </c>
      <c r="H126" s="310">
        <v>27.62764</v>
      </c>
      <c r="I126" s="311">
        <v>9.2377339130163792E-3</v>
      </c>
      <c r="J126" s="311">
        <v>99.906096749771905</v>
      </c>
      <c r="K126" s="314" t="s">
        <v>49</v>
      </c>
    </row>
    <row r="127" spans="1:11" s="295" customFormat="1" ht="22.5">
      <c r="A127" s="307" t="s">
        <v>499</v>
      </c>
      <c r="B127" s="308" t="s">
        <v>1154</v>
      </c>
      <c r="C127" s="307" t="s">
        <v>64</v>
      </c>
      <c r="D127" s="307" t="s">
        <v>106</v>
      </c>
      <c r="E127" s="307" t="s">
        <v>48</v>
      </c>
      <c r="F127" s="327">
        <v>5.8829367437400002E-3</v>
      </c>
      <c r="G127" s="310">
        <v>4539.8999999999996</v>
      </c>
      <c r="H127" s="310">
        <v>26.707944522905226</v>
      </c>
      <c r="I127" s="311">
        <v>8.9302193334719025E-3</v>
      </c>
      <c r="J127" s="311">
        <v>99.915027656386329</v>
      </c>
      <c r="K127" s="314" t="s">
        <v>49</v>
      </c>
    </row>
    <row r="128" spans="1:11" s="295" customFormat="1" ht="22.5">
      <c r="A128" s="307" t="s">
        <v>1155</v>
      </c>
      <c r="B128" s="308" t="s">
        <v>1156</v>
      </c>
      <c r="C128" s="307" t="s">
        <v>64</v>
      </c>
      <c r="D128" s="307" t="s">
        <v>106</v>
      </c>
      <c r="E128" s="307" t="s">
        <v>48</v>
      </c>
      <c r="F128" s="328">
        <v>1.9569968180000001E-3</v>
      </c>
      <c r="G128" s="310">
        <v>13599</v>
      </c>
      <c r="H128" s="310">
        <v>26.613199727982</v>
      </c>
      <c r="I128" s="311">
        <v>8.8985399281682268E-3</v>
      </c>
      <c r="J128" s="311">
        <v>99.92392512643535</v>
      </c>
      <c r="K128" s="314" t="s">
        <v>49</v>
      </c>
    </row>
    <row r="129" spans="1:11" s="295" customFormat="1" ht="11.25">
      <c r="A129" s="307" t="s">
        <v>490</v>
      </c>
      <c r="B129" s="308" t="s">
        <v>491</v>
      </c>
      <c r="C129" s="307" t="s">
        <v>64</v>
      </c>
      <c r="D129" s="307" t="s">
        <v>54</v>
      </c>
      <c r="E129" s="307" t="s">
        <v>147</v>
      </c>
      <c r="F129" s="329">
        <v>0.26306560000000001</v>
      </c>
      <c r="G129" s="310">
        <v>98.75</v>
      </c>
      <c r="H129" s="310">
        <v>25.977727999999999</v>
      </c>
      <c r="I129" s="311">
        <v>8.6860600083364034E-3</v>
      </c>
      <c r="J129" s="311">
        <v>99.932611946122449</v>
      </c>
      <c r="K129" s="314" t="s">
        <v>49</v>
      </c>
    </row>
    <row r="130" spans="1:11" s="295" customFormat="1" ht="11.25">
      <c r="A130" s="307" t="s">
        <v>494</v>
      </c>
      <c r="B130" s="308" t="s">
        <v>495</v>
      </c>
      <c r="C130" s="307" t="s">
        <v>64</v>
      </c>
      <c r="D130" s="307" t="s">
        <v>53</v>
      </c>
      <c r="E130" s="307" t="s">
        <v>51</v>
      </c>
      <c r="F130" s="309">
        <v>1.16645937408</v>
      </c>
      <c r="G130" s="310">
        <v>21.06</v>
      </c>
      <c r="H130" s="310">
        <v>24.565634418124802</v>
      </c>
      <c r="I130" s="311">
        <v>8.2139044145310217E-3</v>
      </c>
      <c r="J130" s="311">
        <v>99.940827310237623</v>
      </c>
      <c r="K130" s="314" t="s">
        <v>49</v>
      </c>
    </row>
    <row r="131" spans="1:11" s="295" customFormat="1" ht="11.25">
      <c r="A131" s="307" t="s">
        <v>1019</v>
      </c>
      <c r="B131" s="308" t="s">
        <v>1020</v>
      </c>
      <c r="C131" s="307" t="s">
        <v>64</v>
      </c>
      <c r="D131" s="307" t="s">
        <v>54</v>
      </c>
      <c r="E131" s="307" t="s">
        <v>55</v>
      </c>
      <c r="F131" s="309">
        <v>3.1646999999999998</v>
      </c>
      <c r="G131" s="310">
        <v>7.56</v>
      </c>
      <c r="H131" s="310">
        <v>23.925132000000001</v>
      </c>
      <c r="I131" s="311">
        <v>7.9997424047002722E-3</v>
      </c>
      <c r="J131" s="311">
        <v>99.948828680334316</v>
      </c>
      <c r="K131" s="314" t="s">
        <v>49</v>
      </c>
    </row>
    <row r="132" spans="1:11" s="295" customFormat="1" ht="11.25">
      <c r="A132" s="307" t="s">
        <v>1157</v>
      </c>
      <c r="B132" s="308" t="s">
        <v>1158</v>
      </c>
      <c r="C132" s="307" t="s">
        <v>64</v>
      </c>
      <c r="D132" s="307" t="s">
        <v>53</v>
      </c>
      <c r="E132" s="307" t="s">
        <v>51</v>
      </c>
      <c r="F132" s="309">
        <v>1.1079307333113599</v>
      </c>
      <c r="G132" s="310">
        <v>21.02</v>
      </c>
      <c r="H132" s="310">
        <v>23.288704014204786</v>
      </c>
      <c r="I132" s="311">
        <v>7.7869427450994819E-3</v>
      </c>
      <c r="J132" s="311">
        <v>99.956616056412571</v>
      </c>
      <c r="K132" s="314" t="s">
        <v>49</v>
      </c>
    </row>
    <row r="133" spans="1:11" s="295" customFormat="1" ht="11.25">
      <c r="A133" s="307" t="s">
        <v>1007</v>
      </c>
      <c r="B133" s="308" t="s">
        <v>1008</v>
      </c>
      <c r="C133" s="307" t="s">
        <v>64</v>
      </c>
      <c r="D133" s="307" t="s">
        <v>54</v>
      </c>
      <c r="E133" s="307" t="s">
        <v>48</v>
      </c>
      <c r="F133" s="309">
        <v>8</v>
      </c>
      <c r="G133" s="310">
        <v>2.9</v>
      </c>
      <c r="H133" s="310">
        <v>23.2</v>
      </c>
      <c r="I133" s="311">
        <v>7.7572831693905088E-3</v>
      </c>
      <c r="J133" s="311">
        <v>99.964373339581954</v>
      </c>
      <c r="K133" s="314" t="s">
        <v>49</v>
      </c>
    </row>
    <row r="134" spans="1:11" s="295" customFormat="1" ht="11.25">
      <c r="A134" s="307" t="s">
        <v>1057</v>
      </c>
      <c r="B134" s="308" t="s">
        <v>1058</v>
      </c>
      <c r="C134" s="307" t="s">
        <v>64</v>
      </c>
      <c r="D134" s="307" t="s">
        <v>54</v>
      </c>
      <c r="E134" s="307" t="s">
        <v>48</v>
      </c>
      <c r="F134" s="309">
        <v>158.4</v>
      </c>
      <c r="G134" s="310">
        <v>0.14000000000000001</v>
      </c>
      <c r="H134" s="310">
        <v>22.175999999999998</v>
      </c>
      <c r="I134" s="311">
        <v>7.4148927398449962E-3</v>
      </c>
      <c r="J134" s="311">
        <v>99.971789569784391</v>
      </c>
      <c r="K134" s="314" t="s">
        <v>49</v>
      </c>
    </row>
    <row r="135" spans="1:11" s="295" customFormat="1" ht="11.25">
      <c r="A135" s="307" t="s">
        <v>967</v>
      </c>
      <c r="B135" s="308" t="s">
        <v>968</v>
      </c>
      <c r="C135" s="307" t="s">
        <v>64</v>
      </c>
      <c r="D135" s="307" t="s">
        <v>54</v>
      </c>
      <c r="E135" s="307" t="s">
        <v>56</v>
      </c>
      <c r="F135" s="329">
        <v>0.59757280000000002</v>
      </c>
      <c r="G135" s="310">
        <v>37.03</v>
      </c>
      <c r="H135" s="310">
        <v>22.128120784</v>
      </c>
      <c r="I135" s="311">
        <v>7.398883574481185E-3</v>
      </c>
      <c r="J135" s="311">
        <v>99.979189081704163</v>
      </c>
      <c r="K135" s="314" t="s">
        <v>49</v>
      </c>
    </row>
    <row r="136" spans="1:11" s="295" customFormat="1" ht="22.5">
      <c r="A136" s="307" t="s">
        <v>1011</v>
      </c>
      <c r="B136" s="308" t="s">
        <v>1012</v>
      </c>
      <c r="C136" s="307" t="s">
        <v>64</v>
      </c>
      <c r="D136" s="307" t="s">
        <v>54</v>
      </c>
      <c r="E136" s="307" t="s">
        <v>48</v>
      </c>
      <c r="F136" s="309">
        <v>0.61</v>
      </c>
      <c r="G136" s="310">
        <v>36.200000000000003</v>
      </c>
      <c r="H136" s="310">
        <v>22.082000000000001</v>
      </c>
      <c r="I136" s="311">
        <v>7.3834623683828116E-3</v>
      </c>
      <c r="J136" s="311">
        <v>99.986571875341255</v>
      </c>
      <c r="K136" s="314" t="s">
        <v>49</v>
      </c>
    </row>
    <row r="137" spans="1:11" s="295" customFormat="1" ht="11.25">
      <c r="A137" s="307" t="s">
        <v>395</v>
      </c>
      <c r="B137" s="308" t="s">
        <v>122</v>
      </c>
      <c r="C137" s="307" t="s">
        <v>64</v>
      </c>
      <c r="D137" s="307" t="s">
        <v>54</v>
      </c>
      <c r="E137" s="307" t="s">
        <v>55</v>
      </c>
      <c r="F137" s="309">
        <v>2.8420000000000001</v>
      </c>
      <c r="G137" s="310">
        <v>7.37</v>
      </c>
      <c r="H137" s="310">
        <v>20.945540000000001</v>
      </c>
      <c r="I137" s="311">
        <v>7.0034691774049865E-3</v>
      </c>
      <c r="J137" s="311">
        <v>99.993576835789469</v>
      </c>
      <c r="K137" s="314" t="s">
        <v>49</v>
      </c>
    </row>
    <row r="138" spans="1:11" s="295" customFormat="1" ht="22.5">
      <c r="A138" s="307" t="s">
        <v>367</v>
      </c>
      <c r="B138" s="308" t="s">
        <v>368</v>
      </c>
      <c r="C138" s="307" t="s">
        <v>64</v>
      </c>
      <c r="D138" s="307" t="s">
        <v>54</v>
      </c>
      <c r="E138" s="307" t="s">
        <v>48</v>
      </c>
      <c r="F138" s="309">
        <v>13</v>
      </c>
      <c r="G138" s="310">
        <v>1.59</v>
      </c>
      <c r="H138" s="310">
        <v>20.67</v>
      </c>
      <c r="I138" s="311">
        <v>6.9113380651423199E-3</v>
      </c>
      <c r="J138" s="311">
        <v>100.00048817385462</v>
      </c>
      <c r="K138" s="314" t="s">
        <v>49</v>
      </c>
    </row>
    <row r="139" spans="1:11" s="295" customFormat="1" ht="11.25">
      <c r="A139" s="307" t="s">
        <v>1009</v>
      </c>
      <c r="B139" s="308" t="s">
        <v>1010</v>
      </c>
      <c r="C139" s="307" t="s">
        <v>64</v>
      </c>
      <c r="D139" s="307" t="s">
        <v>54</v>
      </c>
      <c r="E139" s="307" t="s">
        <v>48</v>
      </c>
      <c r="F139" s="309">
        <v>2</v>
      </c>
      <c r="G139" s="310">
        <v>9.64</v>
      </c>
      <c r="H139" s="310">
        <v>19.28</v>
      </c>
      <c r="I139" s="311">
        <v>6.4465698062865957E-3</v>
      </c>
      <c r="J139" s="311">
        <v>100.00693474366091</v>
      </c>
      <c r="K139" s="314" t="s">
        <v>49</v>
      </c>
    </row>
    <row r="140" spans="1:11" s="295" customFormat="1" ht="22.5">
      <c r="A140" s="307" t="s">
        <v>369</v>
      </c>
      <c r="B140" s="308" t="s">
        <v>370</v>
      </c>
      <c r="C140" s="307" t="s">
        <v>64</v>
      </c>
      <c r="D140" s="307" t="s">
        <v>54</v>
      </c>
      <c r="E140" s="307" t="s">
        <v>48</v>
      </c>
      <c r="F140" s="309">
        <v>15</v>
      </c>
      <c r="G140" s="310">
        <v>1.23</v>
      </c>
      <c r="H140" s="310">
        <v>18.45</v>
      </c>
      <c r="I140" s="311">
        <v>6.1690463135885727E-3</v>
      </c>
      <c r="J140" s="311">
        <v>100.01310378997448</v>
      </c>
      <c r="K140" s="314" t="s">
        <v>49</v>
      </c>
    </row>
    <row r="141" spans="1:11" s="295" customFormat="1" ht="11.25">
      <c r="A141" s="307" t="s">
        <v>993</v>
      </c>
      <c r="B141" s="308" t="s">
        <v>994</v>
      </c>
      <c r="C141" s="307" t="s">
        <v>64</v>
      </c>
      <c r="D141" s="307" t="s">
        <v>54</v>
      </c>
      <c r="E141" s="307" t="s">
        <v>48</v>
      </c>
      <c r="F141" s="330">
        <v>0.20519999999999999</v>
      </c>
      <c r="G141" s="310">
        <v>87.71</v>
      </c>
      <c r="H141" s="310">
        <v>17.998092</v>
      </c>
      <c r="I141" s="311">
        <v>6.0179437996871529E-3</v>
      </c>
      <c r="J141" s="311">
        <v>100.01912237174383</v>
      </c>
      <c r="K141" s="314" t="s">
        <v>49</v>
      </c>
    </row>
    <row r="142" spans="1:11" s="295" customFormat="1" ht="11.25">
      <c r="A142" s="307" t="s">
        <v>500</v>
      </c>
      <c r="B142" s="308" t="s">
        <v>501</v>
      </c>
      <c r="C142" s="307" t="s">
        <v>64</v>
      </c>
      <c r="D142" s="307" t="s">
        <v>54</v>
      </c>
      <c r="E142" s="307" t="s">
        <v>48</v>
      </c>
      <c r="F142" s="309">
        <v>2</v>
      </c>
      <c r="G142" s="310">
        <v>8.42</v>
      </c>
      <c r="H142" s="310">
        <v>16.84</v>
      </c>
      <c r="I142" s="311">
        <v>5.6307176108851796E-3</v>
      </c>
      <c r="J142" s="311">
        <v>100.02475308935473</v>
      </c>
      <c r="K142" s="314" t="s">
        <v>49</v>
      </c>
    </row>
    <row r="143" spans="1:11" s="295" customFormat="1" ht="33.75">
      <c r="A143" s="307" t="s">
        <v>502</v>
      </c>
      <c r="B143" s="308" t="s">
        <v>503</v>
      </c>
      <c r="C143" s="307" t="s">
        <v>64</v>
      </c>
      <c r="D143" s="307" t="s">
        <v>334</v>
      </c>
      <c r="E143" s="307" t="s">
        <v>51</v>
      </c>
      <c r="F143" s="309">
        <v>55.797992399999998</v>
      </c>
      <c r="G143" s="310">
        <v>0.3</v>
      </c>
      <c r="H143" s="310">
        <v>16.739397719999999</v>
      </c>
      <c r="I143" s="311">
        <v>5.5970796637538726E-3</v>
      </c>
      <c r="J143" s="311">
        <v>100.03035037040023</v>
      </c>
      <c r="K143" s="314" t="s">
        <v>49</v>
      </c>
    </row>
    <row r="144" spans="1:11" s="295" customFormat="1" ht="11.25">
      <c r="A144" s="307" t="s">
        <v>496</v>
      </c>
      <c r="B144" s="308" t="s">
        <v>124</v>
      </c>
      <c r="C144" s="307" t="s">
        <v>64</v>
      </c>
      <c r="D144" s="307" t="s">
        <v>54</v>
      </c>
      <c r="E144" s="307" t="s">
        <v>55</v>
      </c>
      <c r="F144" s="309">
        <v>6.1559679999999997</v>
      </c>
      <c r="G144" s="310">
        <v>2.58</v>
      </c>
      <c r="H144" s="310">
        <v>15.88239744</v>
      </c>
      <c r="I144" s="311">
        <v>5.3105282047794357E-3</v>
      </c>
      <c r="J144" s="311">
        <v>100.03566009698342</v>
      </c>
      <c r="K144" s="314" t="s">
        <v>49</v>
      </c>
    </row>
    <row r="145" spans="1:11" s="295" customFormat="1" ht="33.75">
      <c r="A145" s="307" t="s">
        <v>1159</v>
      </c>
      <c r="B145" s="308" t="s">
        <v>1160</v>
      </c>
      <c r="C145" s="307" t="s">
        <v>64</v>
      </c>
      <c r="D145" s="307" t="s">
        <v>106</v>
      </c>
      <c r="E145" s="307" t="s">
        <v>48</v>
      </c>
      <c r="F145" s="331">
        <v>5.9039505297047998E-3</v>
      </c>
      <c r="G145" s="310">
        <v>2599.9</v>
      </c>
      <c r="H145" s="310">
        <v>15.34968098217951</v>
      </c>
      <c r="I145" s="311">
        <v>5.1324061180420127E-3</v>
      </c>
      <c r="J145" s="311">
        <v>100.04079260977008</v>
      </c>
      <c r="K145" s="314" t="s">
        <v>49</v>
      </c>
    </row>
    <row r="146" spans="1:11" s="295" customFormat="1" ht="22.5">
      <c r="A146" s="307" t="s">
        <v>916</v>
      </c>
      <c r="B146" s="308" t="s">
        <v>917</v>
      </c>
      <c r="C146" s="307" t="s">
        <v>64</v>
      </c>
      <c r="D146" s="307" t="s">
        <v>54</v>
      </c>
      <c r="E146" s="307" t="s">
        <v>48</v>
      </c>
      <c r="F146" s="309">
        <v>6</v>
      </c>
      <c r="G146" s="310">
        <v>2.44</v>
      </c>
      <c r="H146" s="310">
        <v>14.64</v>
      </c>
      <c r="I146" s="311">
        <v>4.8951131724084933E-3</v>
      </c>
      <c r="J146" s="311">
        <v>100.04568772294247</v>
      </c>
      <c r="K146" s="314" t="s">
        <v>49</v>
      </c>
    </row>
    <row r="147" spans="1:11" s="295" customFormat="1" ht="11.25">
      <c r="A147" s="307" t="s">
        <v>497</v>
      </c>
      <c r="B147" s="308" t="s">
        <v>498</v>
      </c>
      <c r="C147" s="307" t="s">
        <v>64</v>
      </c>
      <c r="D147" s="307" t="s">
        <v>53</v>
      </c>
      <c r="E147" s="307" t="s">
        <v>51</v>
      </c>
      <c r="F147" s="332">
        <v>0.41238462720000002</v>
      </c>
      <c r="G147" s="310">
        <v>30.16</v>
      </c>
      <c r="H147" s="310">
        <v>12.437520356352</v>
      </c>
      <c r="I147" s="311">
        <v>4.1586796262621213E-3</v>
      </c>
      <c r="J147" s="311">
        <v>100.0498472316764</v>
      </c>
      <c r="K147" s="314" t="s">
        <v>49</v>
      </c>
    </row>
    <row r="148" spans="1:11" s="295" customFormat="1" ht="22.5">
      <c r="A148" s="307" t="s">
        <v>389</v>
      </c>
      <c r="B148" s="308" t="s">
        <v>118</v>
      </c>
      <c r="C148" s="307" t="s">
        <v>64</v>
      </c>
      <c r="D148" s="307" t="s">
        <v>54</v>
      </c>
      <c r="E148" s="307" t="s">
        <v>48</v>
      </c>
      <c r="F148" s="309">
        <v>84</v>
      </c>
      <c r="G148" s="310">
        <v>0.14000000000000001</v>
      </c>
      <c r="H148" s="310">
        <v>11.76</v>
      </c>
      <c r="I148" s="311">
        <v>3.9321400893117409E-3</v>
      </c>
      <c r="J148" s="311">
        <v>100.05377937176571</v>
      </c>
      <c r="K148" s="314" t="s">
        <v>49</v>
      </c>
    </row>
    <row r="149" spans="1:11" s="295" customFormat="1" ht="33.75">
      <c r="A149" s="307" t="s">
        <v>504</v>
      </c>
      <c r="B149" s="308" t="s">
        <v>505</v>
      </c>
      <c r="C149" s="307" t="s">
        <v>64</v>
      </c>
      <c r="D149" s="307" t="s">
        <v>334</v>
      </c>
      <c r="E149" s="307" t="s">
        <v>51</v>
      </c>
      <c r="F149" s="309">
        <v>23.322588</v>
      </c>
      <c r="G149" s="310">
        <v>0.47</v>
      </c>
      <c r="H149" s="310">
        <v>10.961616360000001</v>
      </c>
      <c r="I149" s="311">
        <v>3.6651880214975713E-3</v>
      </c>
      <c r="J149" s="311">
        <v>100.05744401933194</v>
      </c>
      <c r="K149" s="314" t="s">
        <v>49</v>
      </c>
    </row>
    <row r="150" spans="1:11" s="295" customFormat="1" ht="11.25">
      <c r="A150" s="307" t="s">
        <v>1014</v>
      </c>
      <c r="B150" s="308" t="s">
        <v>1015</v>
      </c>
      <c r="C150" s="307" t="s">
        <v>64</v>
      </c>
      <c r="D150" s="307" t="s">
        <v>54</v>
      </c>
      <c r="E150" s="307" t="s">
        <v>48</v>
      </c>
      <c r="F150" s="309">
        <v>6</v>
      </c>
      <c r="G150" s="310">
        <v>1.64</v>
      </c>
      <c r="H150" s="310">
        <v>9.84</v>
      </c>
      <c r="I150" s="311">
        <v>3.2901580339139056E-3</v>
      </c>
      <c r="J150" s="311">
        <v>100.06073417736586</v>
      </c>
      <c r="K150" s="314" t="s">
        <v>49</v>
      </c>
    </row>
    <row r="151" spans="1:11" s="295" customFormat="1" ht="22.5">
      <c r="A151" s="307" t="s">
        <v>1025</v>
      </c>
      <c r="B151" s="308" t="s">
        <v>1026</v>
      </c>
      <c r="C151" s="307" t="s">
        <v>64</v>
      </c>
      <c r="D151" s="307" t="s">
        <v>54</v>
      </c>
      <c r="E151" s="307" t="s">
        <v>48</v>
      </c>
      <c r="F151" s="309">
        <v>4</v>
      </c>
      <c r="G151" s="310">
        <v>2.4500000000000002</v>
      </c>
      <c r="H151" s="310">
        <v>9.8000000000000007</v>
      </c>
      <c r="I151" s="311">
        <v>3.2767834077597844E-3</v>
      </c>
      <c r="J151" s="311">
        <v>100.0640109607736</v>
      </c>
      <c r="K151" s="314" t="s">
        <v>49</v>
      </c>
    </row>
    <row r="152" spans="1:11" s="295" customFormat="1" ht="22.5">
      <c r="A152" s="307" t="s">
        <v>965</v>
      </c>
      <c r="B152" s="308" t="s">
        <v>966</v>
      </c>
      <c r="C152" s="307" t="s">
        <v>64</v>
      </c>
      <c r="D152" s="307" t="s">
        <v>54</v>
      </c>
      <c r="E152" s="307" t="s">
        <v>48</v>
      </c>
      <c r="F152" s="309">
        <v>6.66</v>
      </c>
      <c r="G152" s="310">
        <v>1.47</v>
      </c>
      <c r="H152" s="310">
        <v>9.7902000000000005</v>
      </c>
      <c r="I152" s="311">
        <v>3.2735066243520243E-3</v>
      </c>
      <c r="J152" s="311">
        <v>100.06728440052484</v>
      </c>
      <c r="K152" s="314" t="s">
        <v>49</v>
      </c>
    </row>
    <row r="153" spans="1:11" s="295" customFormat="1" ht="22.5">
      <c r="A153" s="307" t="s">
        <v>396</v>
      </c>
      <c r="B153" s="308" t="s">
        <v>1059</v>
      </c>
      <c r="C153" s="307" t="s">
        <v>64</v>
      </c>
      <c r="D153" s="307" t="s">
        <v>54</v>
      </c>
      <c r="E153" s="307" t="s">
        <v>48</v>
      </c>
      <c r="F153" s="309">
        <v>158.4</v>
      </c>
      <c r="G153" s="310">
        <v>0.06</v>
      </c>
      <c r="H153" s="310">
        <v>9.5039999999999996</v>
      </c>
      <c r="I153" s="311">
        <v>3.1778111742192844E-3</v>
      </c>
      <c r="J153" s="311">
        <v>100.07046087423645</v>
      </c>
      <c r="K153" s="314" t="s">
        <v>49</v>
      </c>
    </row>
    <row r="154" spans="1:11" s="295" customFormat="1" ht="11.25">
      <c r="A154" s="307" t="s">
        <v>969</v>
      </c>
      <c r="B154" s="308" t="s">
        <v>970</v>
      </c>
      <c r="C154" s="307" t="s">
        <v>64</v>
      </c>
      <c r="D154" s="307" t="s">
        <v>54</v>
      </c>
      <c r="E154" s="307" t="s">
        <v>56</v>
      </c>
      <c r="F154" s="333">
        <v>9.1689000000000007E-2</v>
      </c>
      <c r="G154" s="310">
        <v>98.93</v>
      </c>
      <c r="H154" s="310">
        <v>9.0707927700000006</v>
      </c>
      <c r="I154" s="311">
        <v>3.0329615555064705E-3</v>
      </c>
      <c r="J154" s="311">
        <v>100.07349357071689</v>
      </c>
      <c r="K154" s="314" t="s">
        <v>49</v>
      </c>
    </row>
    <row r="155" spans="1:11" s="295" customFormat="1" ht="11.25">
      <c r="A155" s="307" t="s">
        <v>1031</v>
      </c>
      <c r="B155" s="308" t="s">
        <v>1032</v>
      </c>
      <c r="C155" s="307" t="s">
        <v>64</v>
      </c>
      <c r="D155" s="307" t="s">
        <v>54</v>
      </c>
      <c r="E155" s="307" t="s">
        <v>48</v>
      </c>
      <c r="F155" s="309">
        <v>2</v>
      </c>
      <c r="G155" s="310">
        <v>4.4000000000000004</v>
      </c>
      <c r="H155" s="310">
        <v>8.8000000000000007</v>
      </c>
      <c r="I155" s="311">
        <v>2.9424177539067453E-3</v>
      </c>
      <c r="J155" s="311">
        <v>100.07643598847079</v>
      </c>
      <c r="K155" s="314" t="s">
        <v>49</v>
      </c>
    </row>
    <row r="156" spans="1:11" s="295" customFormat="1" ht="22.5">
      <c r="A156" s="307" t="s">
        <v>927</v>
      </c>
      <c r="B156" s="308" t="s">
        <v>928</v>
      </c>
      <c r="C156" s="307" t="s">
        <v>64</v>
      </c>
      <c r="D156" s="307" t="s">
        <v>54</v>
      </c>
      <c r="E156" s="307" t="s">
        <v>48</v>
      </c>
      <c r="F156" s="309">
        <v>4</v>
      </c>
      <c r="G156" s="310">
        <v>2.06</v>
      </c>
      <c r="H156" s="310">
        <v>8.24</v>
      </c>
      <c r="I156" s="311">
        <v>2.7551729877490429E-3</v>
      </c>
      <c r="J156" s="311">
        <v>100.07919116145854</v>
      </c>
      <c r="K156" s="314" t="s">
        <v>49</v>
      </c>
    </row>
    <row r="157" spans="1:11" s="295" customFormat="1" ht="33.75">
      <c r="A157" s="307" t="s">
        <v>517</v>
      </c>
      <c r="B157" s="308" t="s">
        <v>518</v>
      </c>
      <c r="C157" s="307" t="s">
        <v>64</v>
      </c>
      <c r="D157" s="307" t="s">
        <v>334</v>
      </c>
      <c r="E157" s="307" t="s">
        <v>51</v>
      </c>
      <c r="F157" s="309">
        <v>247.0938113</v>
      </c>
      <c r="G157" s="310">
        <v>0.03</v>
      </c>
      <c r="H157" s="310">
        <v>7.4128143389999996</v>
      </c>
      <c r="I157" s="311">
        <v>2.4785905133509192E-3</v>
      </c>
      <c r="J157" s="311">
        <v>100.0816688109536</v>
      </c>
      <c r="K157" s="314" t="s">
        <v>49</v>
      </c>
    </row>
    <row r="158" spans="1:11" s="295" customFormat="1" ht="11.25">
      <c r="A158" s="307" t="s">
        <v>1062</v>
      </c>
      <c r="B158" s="308" t="s">
        <v>1063</v>
      </c>
      <c r="C158" s="307" t="s">
        <v>64</v>
      </c>
      <c r="D158" s="307" t="s">
        <v>54</v>
      </c>
      <c r="E158" s="307" t="s">
        <v>56</v>
      </c>
      <c r="F158" s="309">
        <v>0.36</v>
      </c>
      <c r="G158" s="310">
        <v>15.93</v>
      </c>
      <c r="H158" s="310">
        <v>5.7347999999999999</v>
      </c>
      <c r="I158" s="311">
        <v>1.9175201517164092E-3</v>
      </c>
      <c r="J158" s="311">
        <v>100.08358472615018</v>
      </c>
      <c r="K158" s="314" t="s">
        <v>49</v>
      </c>
    </row>
    <row r="159" spans="1:11" s="295" customFormat="1" ht="11.25">
      <c r="A159" s="307" t="s">
        <v>1040</v>
      </c>
      <c r="B159" s="308" t="s">
        <v>1041</v>
      </c>
      <c r="C159" s="307" t="s">
        <v>64</v>
      </c>
      <c r="D159" s="307" t="s">
        <v>54</v>
      </c>
      <c r="E159" s="307" t="s">
        <v>48</v>
      </c>
      <c r="F159" s="309">
        <v>6</v>
      </c>
      <c r="G159" s="310">
        <v>0.95</v>
      </c>
      <c r="H159" s="310">
        <v>5.7</v>
      </c>
      <c r="I159" s="311">
        <v>1.9058842269623233E-3</v>
      </c>
      <c r="J159" s="311">
        <v>100.08549061037715</v>
      </c>
      <c r="K159" s="314" t="s">
        <v>49</v>
      </c>
    </row>
    <row r="160" spans="1:11" s="295" customFormat="1" ht="11.25">
      <c r="A160" s="307" t="s">
        <v>1022</v>
      </c>
      <c r="B160" s="308" t="s">
        <v>1023</v>
      </c>
      <c r="C160" s="307" t="s">
        <v>64</v>
      </c>
      <c r="D160" s="307" t="s">
        <v>54</v>
      </c>
      <c r="E160" s="307" t="s">
        <v>48</v>
      </c>
      <c r="F160" s="309">
        <v>2</v>
      </c>
      <c r="G160" s="310">
        <v>2.72</v>
      </c>
      <c r="H160" s="310">
        <v>5.44</v>
      </c>
      <c r="I160" s="311">
        <v>1.8189491569605332E-3</v>
      </c>
      <c r="J160" s="311">
        <v>100.08730955953411</v>
      </c>
      <c r="K160" s="314" t="s">
        <v>49</v>
      </c>
    </row>
    <row r="161" spans="1:11" s="295" customFormat="1" ht="11.25">
      <c r="A161" s="307" t="s">
        <v>510</v>
      </c>
      <c r="B161" s="308" t="s">
        <v>511</v>
      </c>
      <c r="C161" s="307" t="s">
        <v>64</v>
      </c>
      <c r="D161" s="307" t="s">
        <v>53</v>
      </c>
      <c r="E161" s="307" t="s">
        <v>51</v>
      </c>
      <c r="F161" s="334">
        <v>0.26447081024000002</v>
      </c>
      <c r="G161" s="310">
        <v>17.8</v>
      </c>
      <c r="H161" s="310">
        <v>4.7075804222719997</v>
      </c>
      <c r="I161" s="311">
        <v>1.5740532059587433E-3</v>
      </c>
      <c r="J161" s="311">
        <v>100.08888442176374</v>
      </c>
      <c r="K161" s="314" t="s">
        <v>49</v>
      </c>
    </row>
    <row r="162" spans="1:11" s="295" customFormat="1" ht="11.25">
      <c r="A162" s="307" t="s">
        <v>512</v>
      </c>
      <c r="B162" s="308" t="s">
        <v>513</v>
      </c>
      <c r="C162" s="307" t="s">
        <v>64</v>
      </c>
      <c r="D162" s="307" t="s">
        <v>53</v>
      </c>
      <c r="E162" s="307" t="s">
        <v>51</v>
      </c>
      <c r="F162" s="334">
        <v>0.18123964487999999</v>
      </c>
      <c r="G162" s="310">
        <v>21.06</v>
      </c>
      <c r="H162" s="310">
        <v>3.8169069211728002</v>
      </c>
      <c r="I162" s="311">
        <v>1.2762425783941342E-3</v>
      </c>
      <c r="J162" s="311">
        <v>100.09016169856146</v>
      </c>
      <c r="K162" s="314" t="s">
        <v>49</v>
      </c>
    </row>
    <row r="163" spans="1:11" s="295" customFormat="1" ht="11.25">
      <c r="A163" s="307" t="s">
        <v>1037</v>
      </c>
      <c r="B163" s="308" t="s">
        <v>1038</v>
      </c>
      <c r="C163" s="307" t="s">
        <v>64</v>
      </c>
      <c r="D163" s="307" t="s">
        <v>54</v>
      </c>
      <c r="E163" s="307" t="s">
        <v>48</v>
      </c>
      <c r="F163" s="309">
        <v>2</v>
      </c>
      <c r="G163" s="310">
        <v>1.58</v>
      </c>
      <c r="H163" s="310">
        <v>3.16</v>
      </c>
      <c r="I163" s="311">
        <v>1.0565954661756038E-3</v>
      </c>
      <c r="J163" s="311">
        <v>100.09121829402766</v>
      </c>
      <c r="K163" s="314" t="s">
        <v>49</v>
      </c>
    </row>
    <row r="164" spans="1:11" s="295" customFormat="1" ht="11.25">
      <c r="A164" s="307" t="s">
        <v>403</v>
      </c>
      <c r="B164" s="308" t="s">
        <v>404</v>
      </c>
      <c r="C164" s="307" t="s">
        <v>64</v>
      </c>
      <c r="D164" s="307" t="s">
        <v>54</v>
      </c>
      <c r="E164" s="307" t="s">
        <v>56</v>
      </c>
      <c r="F164" s="326">
        <v>0.192</v>
      </c>
      <c r="G164" s="310">
        <v>14.17</v>
      </c>
      <c r="H164" s="310">
        <v>2.7206399999999999</v>
      </c>
      <c r="I164" s="311">
        <v>9.0968857249873252E-4</v>
      </c>
      <c r="J164" s="311">
        <v>100.09212776860612</v>
      </c>
      <c r="K164" s="314" t="s">
        <v>49</v>
      </c>
    </row>
    <row r="165" spans="1:11" s="295" customFormat="1" ht="22.5">
      <c r="A165" s="307" t="s">
        <v>933</v>
      </c>
      <c r="B165" s="308" t="s">
        <v>934</v>
      </c>
      <c r="C165" s="307" t="s">
        <v>64</v>
      </c>
      <c r="D165" s="307" t="s">
        <v>54</v>
      </c>
      <c r="E165" s="307" t="s">
        <v>56</v>
      </c>
      <c r="F165" s="335">
        <v>0.13522000000000001</v>
      </c>
      <c r="G165" s="310">
        <v>20</v>
      </c>
      <c r="H165" s="310">
        <v>2.7044000000000001</v>
      </c>
      <c r="I165" s="311">
        <v>9.0425847428015911E-4</v>
      </c>
      <c r="J165" s="311">
        <v>100.09303055587152</v>
      </c>
      <c r="K165" s="314" t="s">
        <v>49</v>
      </c>
    </row>
    <row r="166" spans="1:11" s="295" customFormat="1" ht="11.25">
      <c r="A166" s="307" t="s">
        <v>514</v>
      </c>
      <c r="B166" s="308" t="s">
        <v>123</v>
      </c>
      <c r="C166" s="307" t="s">
        <v>64</v>
      </c>
      <c r="D166" s="307" t="s">
        <v>54</v>
      </c>
      <c r="E166" s="307" t="s">
        <v>56</v>
      </c>
      <c r="F166" s="333">
        <v>0.18636800000000001</v>
      </c>
      <c r="G166" s="310">
        <v>14.17</v>
      </c>
      <c r="H166" s="310">
        <v>2.6408345600000001</v>
      </c>
      <c r="I166" s="311">
        <v>8.8300437437210304E-4</v>
      </c>
      <c r="J166" s="311">
        <v>100.0939132811977</v>
      </c>
      <c r="K166" s="314" t="s">
        <v>49</v>
      </c>
    </row>
    <row r="167" spans="1:11" s="295" customFormat="1" ht="33.75">
      <c r="A167" s="307" t="s">
        <v>337</v>
      </c>
      <c r="B167" s="308" t="s">
        <v>105</v>
      </c>
      <c r="C167" s="307" t="s">
        <v>64</v>
      </c>
      <c r="D167" s="307" t="s">
        <v>334</v>
      </c>
      <c r="E167" s="307" t="s">
        <v>51</v>
      </c>
      <c r="F167" s="309">
        <v>83.926897999999994</v>
      </c>
      <c r="G167" s="310">
        <v>0.02</v>
      </c>
      <c r="H167" s="310">
        <v>1.6785379600000001</v>
      </c>
      <c r="I167" s="311">
        <v>5.6124544251254661E-4</v>
      </c>
      <c r="J167" s="311">
        <v>100.09447501549617</v>
      </c>
      <c r="K167" s="314" t="s">
        <v>49</v>
      </c>
    </row>
    <row r="168" spans="1:11" s="295" customFormat="1" ht="11.25">
      <c r="A168" s="307" t="s">
        <v>401</v>
      </c>
      <c r="B168" s="308" t="s">
        <v>402</v>
      </c>
      <c r="C168" s="307" t="s">
        <v>64</v>
      </c>
      <c r="D168" s="307" t="s">
        <v>54</v>
      </c>
      <c r="E168" s="307" t="s">
        <v>56</v>
      </c>
      <c r="F168" s="326">
        <v>8.7999999999999995E-2</v>
      </c>
      <c r="G168" s="310">
        <v>18.670000000000002</v>
      </c>
      <c r="H168" s="310">
        <v>1.64296</v>
      </c>
      <c r="I168" s="311">
        <v>5.4934939465438922E-4</v>
      </c>
      <c r="J168" s="311">
        <v>100.09502337516847</v>
      </c>
      <c r="K168" s="314" t="s">
        <v>49</v>
      </c>
    </row>
    <row r="169" spans="1:11" s="295" customFormat="1" ht="11.25">
      <c r="A169" s="307" t="s">
        <v>997</v>
      </c>
      <c r="B169" s="308" t="s">
        <v>998</v>
      </c>
      <c r="C169" s="307" t="s">
        <v>64</v>
      </c>
      <c r="D169" s="307" t="s">
        <v>54</v>
      </c>
      <c r="E169" s="307" t="s">
        <v>48</v>
      </c>
      <c r="F169" s="330">
        <v>0.69820000000000004</v>
      </c>
      <c r="G169" s="310">
        <v>2.31</v>
      </c>
      <c r="H169" s="310">
        <v>1.6128420000000001</v>
      </c>
      <c r="I169" s="311">
        <v>5.3927896989164337E-4</v>
      </c>
      <c r="J169" s="311">
        <v>100.09556170387118</v>
      </c>
      <c r="K169" s="314" t="s">
        <v>49</v>
      </c>
    </row>
    <row r="170" spans="1:11" s="295" customFormat="1" ht="22.5">
      <c r="A170" s="307" t="s">
        <v>388</v>
      </c>
      <c r="B170" s="308" t="s">
        <v>120</v>
      </c>
      <c r="C170" s="307" t="s">
        <v>64</v>
      </c>
      <c r="D170" s="307" t="s">
        <v>54</v>
      </c>
      <c r="E170" s="307" t="s">
        <v>121</v>
      </c>
      <c r="F170" s="326">
        <v>0.126</v>
      </c>
      <c r="G170" s="310">
        <v>7.04</v>
      </c>
      <c r="H170" s="310">
        <v>0.88704000000000005</v>
      </c>
      <c r="I170" s="311">
        <v>2.9659570959379987E-4</v>
      </c>
      <c r="J170" s="311">
        <v>100.09585928930311</v>
      </c>
      <c r="K170" s="314" t="s">
        <v>49</v>
      </c>
    </row>
    <row r="171" spans="1:11" s="295" customFormat="1" ht="11.25">
      <c r="A171" s="307" t="s">
        <v>515</v>
      </c>
      <c r="B171" s="308" t="s">
        <v>516</v>
      </c>
      <c r="C171" s="307" t="s">
        <v>64</v>
      </c>
      <c r="D171" s="307" t="s">
        <v>53</v>
      </c>
      <c r="E171" s="307" t="s">
        <v>51</v>
      </c>
      <c r="F171" s="334">
        <v>2.9087844240000001E-2</v>
      </c>
      <c r="G171" s="310">
        <v>17.8</v>
      </c>
      <c r="H171" s="310">
        <v>0.517763627472</v>
      </c>
      <c r="I171" s="311">
        <v>1.7312237384099668E-4</v>
      </c>
      <c r="J171" s="311">
        <v>100.09603315944312</v>
      </c>
      <c r="K171" s="314" t="s">
        <v>49</v>
      </c>
    </row>
    <row r="172" spans="1:11" s="295" customFormat="1" ht="11.25">
      <c r="A172" s="307" t="s">
        <v>990</v>
      </c>
      <c r="B172" s="308" t="s">
        <v>991</v>
      </c>
      <c r="C172" s="307" t="s">
        <v>64</v>
      </c>
      <c r="D172" s="307" t="s">
        <v>54</v>
      </c>
      <c r="E172" s="307" t="s">
        <v>48</v>
      </c>
      <c r="F172" s="326">
        <v>8.4000000000000005E-2</v>
      </c>
      <c r="G172" s="310">
        <v>4.09</v>
      </c>
      <c r="H172" s="310">
        <v>0.34355999999999998</v>
      </c>
      <c r="I172" s="311">
        <v>1.1487466403775012E-4</v>
      </c>
      <c r="J172" s="311">
        <v>100.09614684376544</v>
      </c>
      <c r="K172" s="314" t="s">
        <v>49</v>
      </c>
    </row>
    <row r="173" spans="1:11" s="295" customFormat="1" ht="11.25">
      <c r="A173" s="307" t="s">
        <v>1046</v>
      </c>
      <c r="B173" s="308" t="s">
        <v>1047</v>
      </c>
      <c r="C173" s="307" t="s">
        <v>64</v>
      </c>
      <c r="D173" s="307" t="s">
        <v>54</v>
      </c>
      <c r="E173" s="307" t="s">
        <v>48</v>
      </c>
      <c r="F173" s="330">
        <v>2.12E-2</v>
      </c>
      <c r="G173" s="310">
        <v>16.07</v>
      </c>
      <c r="H173" s="310">
        <v>0.34068399999999999</v>
      </c>
      <c r="I173" s="311">
        <v>1.1391302841726879E-4</v>
      </c>
      <c r="J173" s="311">
        <v>100.09626052808774</v>
      </c>
      <c r="K173" s="314" t="s">
        <v>49</v>
      </c>
    </row>
    <row r="174" spans="1:11" s="295" customFormat="1" ht="22.5">
      <c r="A174" s="307" t="s">
        <v>519</v>
      </c>
      <c r="B174" s="308" t="s">
        <v>520</v>
      </c>
      <c r="C174" s="307" t="s">
        <v>64</v>
      </c>
      <c r="D174" s="307" t="s">
        <v>106</v>
      </c>
      <c r="E174" s="307" t="s">
        <v>48</v>
      </c>
      <c r="F174" s="328">
        <v>3.9463423999999998E-5</v>
      </c>
      <c r="G174" s="310">
        <v>1630.1</v>
      </c>
      <c r="H174" s="310">
        <v>6.4329327462399999E-2</v>
      </c>
      <c r="I174" s="311">
        <v>2.1509517638891644E-5</v>
      </c>
      <c r="J174" s="311">
        <v>100.09628059002698</v>
      </c>
      <c r="K174" s="314" t="s">
        <v>49</v>
      </c>
    </row>
    <row r="175" spans="1:11" ht="18" customHeight="1">
      <c r="A175" s="174"/>
      <c r="B175" s="175"/>
      <c r="C175" s="596" t="s">
        <v>423</v>
      </c>
      <c r="D175" s="596"/>
      <c r="E175" s="596"/>
      <c r="F175" s="596"/>
      <c r="G175" s="175"/>
      <c r="H175" s="175"/>
      <c r="I175" s="175"/>
      <c r="J175" s="175"/>
      <c r="K175" s="176"/>
    </row>
    <row r="176" spans="1:11" ht="18" customHeight="1">
      <c r="A176" s="174"/>
      <c r="B176" s="175"/>
      <c r="C176" s="175"/>
      <c r="D176" s="175"/>
      <c r="E176" s="175"/>
      <c r="F176" s="175"/>
      <c r="G176" s="596" t="s">
        <v>1161</v>
      </c>
      <c r="H176" s="596"/>
      <c r="I176" s="597">
        <v>299361.73</v>
      </c>
      <c r="J176" s="597"/>
      <c r="K176" s="617"/>
    </row>
    <row r="177" spans="1:11" ht="18" customHeight="1">
      <c r="A177" s="174"/>
      <c r="B177" s="175"/>
      <c r="C177" s="175"/>
      <c r="D177" s="175"/>
      <c r="E177" s="175"/>
      <c r="F177" s="175"/>
      <c r="G177" s="596" t="s">
        <v>424</v>
      </c>
      <c r="H177" s="596"/>
      <c r="I177" s="584">
        <v>-287.95</v>
      </c>
      <c r="J177" s="584"/>
      <c r="K177" s="618"/>
    </row>
    <row r="178" spans="1:11" ht="18" customHeight="1">
      <c r="A178" s="174"/>
      <c r="B178" s="175"/>
      <c r="C178" s="175"/>
      <c r="D178" s="175"/>
      <c r="E178" s="175"/>
      <c r="F178" s="596" t="s">
        <v>522</v>
      </c>
      <c r="G178" s="596"/>
      <c r="H178" s="596"/>
      <c r="I178" s="619">
        <f>I177+I176</f>
        <v>299073.77999999997</v>
      </c>
      <c r="J178" s="619"/>
      <c r="K178" s="620"/>
    </row>
    <row r="179" spans="1:11" ht="15.75" thickBot="1">
      <c r="A179" s="177"/>
      <c r="B179" s="81"/>
      <c r="C179" s="81"/>
      <c r="D179" s="81"/>
      <c r="E179" s="81"/>
      <c r="F179" s="81"/>
      <c r="G179" s="81"/>
      <c r="H179" s="81"/>
      <c r="I179" s="81"/>
      <c r="J179" s="81"/>
      <c r="K179" s="178"/>
    </row>
    <row r="180" spans="1:11" ht="15.75" customHeight="1">
      <c r="A180" s="610" t="s">
        <v>275</v>
      </c>
      <c r="B180" s="576"/>
      <c r="C180" s="576"/>
      <c r="D180" s="576"/>
      <c r="E180" s="576"/>
      <c r="F180" s="576"/>
      <c r="G180" s="576"/>
      <c r="H180" s="576"/>
      <c r="I180" s="576"/>
      <c r="J180" s="576"/>
      <c r="K180" s="611"/>
    </row>
    <row r="181" spans="1:11" ht="15.75" customHeight="1">
      <c r="A181" s="612"/>
      <c r="B181" s="579"/>
      <c r="C181" s="579"/>
      <c r="D181" s="579"/>
      <c r="E181" s="579"/>
      <c r="F181" s="579"/>
      <c r="G181" s="579"/>
      <c r="H181" s="579"/>
      <c r="I181" s="579"/>
      <c r="J181" s="579"/>
      <c r="K181" s="613"/>
    </row>
    <row r="182" spans="1:11" ht="15.75" customHeight="1">
      <c r="A182" s="612"/>
      <c r="B182" s="579"/>
      <c r="C182" s="579"/>
      <c r="D182" s="579"/>
      <c r="E182" s="579"/>
      <c r="F182" s="579"/>
      <c r="G182" s="579"/>
      <c r="H182" s="579"/>
      <c r="I182" s="579"/>
      <c r="J182" s="579"/>
      <c r="K182" s="613"/>
    </row>
    <row r="183" spans="1:11" ht="15.75" customHeight="1">
      <c r="A183" s="612"/>
      <c r="B183" s="579"/>
      <c r="C183" s="579"/>
      <c r="D183" s="579"/>
      <c r="E183" s="579"/>
      <c r="F183" s="579"/>
      <c r="G183" s="579"/>
      <c r="H183" s="579"/>
      <c r="I183" s="579"/>
      <c r="J183" s="579"/>
      <c r="K183" s="613"/>
    </row>
    <row r="184" spans="1:11" ht="15.75" customHeight="1">
      <c r="A184" s="612"/>
      <c r="B184" s="579"/>
      <c r="C184" s="579"/>
      <c r="D184" s="579"/>
      <c r="E184" s="579"/>
      <c r="F184" s="579"/>
      <c r="G184" s="579"/>
      <c r="H184" s="579"/>
      <c r="I184" s="579"/>
      <c r="J184" s="579"/>
      <c r="K184" s="613"/>
    </row>
    <row r="185" spans="1:11" ht="15.75" customHeight="1">
      <c r="A185" s="612"/>
      <c r="B185" s="579"/>
      <c r="C185" s="579"/>
      <c r="D185" s="579"/>
      <c r="E185" s="579"/>
      <c r="F185" s="579"/>
      <c r="G185" s="579"/>
      <c r="H185" s="579"/>
      <c r="I185" s="579"/>
      <c r="J185" s="579"/>
      <c r="K185" s="613"/>
    </row>
    <row r="186" spans="1:11" ht="15.75" customHeight="1">
      <c r="A186" s="612"/>
      <c r="B186" s="579"/>
      <c r="C186" s="579"/>
      <c r="D186" s="579"/>
      <c r="E186" s="579"/>
      <c r="F186" s="579"/>
      <c r="G186" s="579"/>
      <c r="H186" s="579"/>
      <c r="I186" s="579"/>
      <c r="J186" s="579"/>
      <c r="K186" s="613"/>
    </row>
    <row r="187" spans="1:11" ht="15.75" customHeight="1">
      <c r="A187" s="612"/>
      <c r="B187" s="579"/>
      <c r="C187" s="579"/>
      <c r="D187" s="579"/>
      <c r="E187" s="579"/>
      <c r="F187" s="579"/>
      <c r="G187" s="579"/>
      <c r="H187" s="579"/>
      <c r="I187" s="579"/>
      <c r="J187" s="579"/>
      <c r="K187" s="613"/>
    </row>
    <row r="188" spans="1:11" ht="15.75" customHeight="1" thickBot="1">
      <c r="A188" s="614"/>
      <c r="B188" s="615"/>
      <c r="C188" s="615"/>
      <c r="D188" s="615"/>
      <c r="E188" s="615"/>
      <c r="F188" s="615"/>
      <c r="G188" s="615"/>
      <c r="H188" s="615"/>
      <c r="I188" s="615"/>
      <c r="J188" s="615"/>
      <c r="K188" s="616"/>
    </row>
    <row r="189" spans="1:11" ht="15.75" customHeight="1">
      <c r="A189" s="15"/>
      <c r="B189" s="15"/>
      <c r="C189" s="1"/>
      <c r="D189" s="1"/>
      <c r="E189" s="16"/>
      <c r="F189" s="17"/>
      <c r="G189" s="17"/>
      <c r="H189" s="18"/>
      <c r="I189" s="19"/>
      <c r="J189" s="1"/>
      <c r="K189" s="1"/>
    </row>
    <row r="190" spans="1:11" ht="15.75" customHeight="1">
      <c r="A190" s="15"/>
      <c r="B190" s="15"/>
      <c r="C190" s="1"/>
      <c r="D190" s="1"/>
      <c r="E190" s="16"/>
      <c r="F190" s="17"/>
      <c r="G190" s="17"/>
      <c r="H190" s="18"/>
      <c r="I190" s="19"/>
      <c r="J190" s="1"/>
      <c r="K190" s="1"/>
    </row>
    <row r="191" spans="1:11" ht="15.75" customHeight="1">
      <c r="A191" s="15"/>
      <c r="B191" s="15"/>
      <c r="C191" s="1"/>
      <c r="D191" s="1"/>
      <c r="E191" s="16"/>
      <c r="F191" s="17"/>
      <c r="G191" s="17"/>
      <c r="H191" s="18"/>
      <c r="I191" s="19"/>
      <c r="J191" s="1"/>
      <c r="K191" s="1"/>
    </row>
    <row r="192" spans="1:11" ht="15.75" customHeight="1">
      <c r="A192" s="15"/>
      <c r="B192" s="15"/>
      <c r="C192" s="1"/>
      <c r="D192" s="1"/>
      <c r="E192" s="16"/>
      <c r="F192" s="17"/>
      <c r="G192" s="17"/>
      <c r="H192" s="18"/>
      <c r="I192" s="19"/>
      <c r="J192" s="1"/>
      <c r="K192" s="1"/>
    </row>
    <row r="193" spans="1:11" ht="15.75" customHeight="1">
      <c r="A193" s="15"/>
      <c r="B193" s="15"/>
      <c r="C193" s="1"/>
      <c r="D193" s="1"/>
      <c r="E193" s="16"/>
      <c r="F193" s="17"/>
      <c r="G193" s="17"/>
      <c r="H193" s="18"/>
      <c r="I193" s="19"/>
      <c r="J193" s="1"/>
      <c r="K193" s="1"/>
    </row>
    <row r="194" spans="1:11" ht="15.75" customHeight="1">
      <c r="A194" s="15"/>
      <c r="B194" s="15"/>
      <c r="C194" s="1"/>
      <c r="D194" s="1"/>
      <c r="E194" s="16"/>
      <c r="F194" s="17"/>
      <c r="G194" s="17"/>
      <c r="H194" s="18"/>
      <c r="I194" s="19"/>
      <c r="J194" s="1"/>
      <c r="K194" s="1"/>
    </row>
    <row r="195" spans="1:11" ht="15.75" customHeight="1">
      <c r="A195" s="15"/>
      <c r="B195" s="15"/>
      <c r="C195" s="1"/>
      <c r="D195" s="1"/>
      <c r="E195" s="16"/>
      <c r="F195" s="17"/>
      <c r="G195" s="17"/>
      <c r="H195" s="18"/>
      <c r="I195" s="19"/>
      <c r="J195" s="1"/>
      <c r="K195" s="1"/>
    </row>
    <row r="196" spans="1:11" ht="15.75" customHeight="1">
      <c r="A196" s="15"/>
      <c r="B196" s="15"/>
      <c r="C196" s="1"/>
      <c r="D196" s="1"/>
      <c r="E196" s="16"/>
      <c r="F196" s="17"/>
      <c r="G196" s="17"/>
      <c r="H196" s="18"/>
      <c r="I196" s="19"/>
      <c r="J196" s="1"/>
      <c r="K196" s="1"/>
    </row>
    <row r="197" spans="1:11" ht="15.75" customHeight="1">
      <c r="A197" s="15"/>
      <c r="B197" s="15"/>
      <c r="C197" s="1"/>
      <c r="D197" s="1"/>
      <c r="E197" s="16"/>
      <c r="F197" s="17"/>
      <c r="G197" s="17"/>
      <c r="H197" s="18"/>
      <c r="I197" s="19"/>
      <c r="J197" s="1"/>
      <c r="K197" s="1"/>
    </row>
    <row r="198" spans="1:11" ht="15.75" customHeight="1">
      <c r="A198" s="15"/>
      <c r="B198" s="15"/>
      <c r="C198" s="1"/>
      <c r="D198" s="1"/>
      <c r="E198" s="16"/>
      <c r="F198" s="17"/>
      <c r="G198" s="17"/>
      <c r="H198" s="18"/>
      <c r="I198" s="19"/>
      <c r="J198" s="1"/>
      <c r="K198" s="1"/>
    </row>
    <row r="199" spans="1:11" ht="15.75" customHeight="1">
      <c r="A199" s="15"/>
      <c r="B199" s="15"/>
      <c r="C199" s="1"/>
      <c r="D199" s="1"/>
      <c r="E199" s="16"/>
      <c r="F199" s="17"/>
      <c r="G199" s="17"/>
      <c r="H199" s="18"/>
      <c r="I199" s="19"/>
      <c r="J199" s="1"/>
      <c r="K199" s="1"/>
    </row>
    <row r="200" spans="1:11" ht="15.75" customHeight="1">
      <c r="A200" s="15"/>
      <c r="B200" s="15"/>
      <c r="C200" s="1"/>
      <c r="D200" s="1"/>
      <c r="E200" s="16"/>
      <c r="F200" s="17"/>
      <c r="G200" s="17"/>
      <c r="H200" s="18"/>
      <c r="I200" s="19"/>
      <c r="J200" s="1"/>
      <c r="K200" s="1"/>
    </row>
    <row r="201" spans="1:11" ht="15.75" customHeight="1">
      <c r="A201" s="15"/>
      <c r="B201" s="15"/>
      <c r="C201" s="1"/>
      <c r="D201" s="1"/>
      <c r="E201" s="16"/>
      <c r="F201" s="17"/>
      <c r="G201" s="17"/>
      <c r="H201" s="18"/>
      <c r="I201" s="19"/>
      <c r="J201" s="1"/>
      <c r="K201" s="1"/>
    </row>
    <row r="202" spans="1:11" ht="15.75" customHeight="1">
      <c r="A202" s="15"/>
      <c r="B202" s="15"/>
      <c r="C202" s="1"/>
      <c r="D202" s="1"/>
      <c r="E202" s="16"/>
      <c r="F202" s="17"/>
      <c r="G202" s="17"/>
      <c r="H202" s="18"/>
      <c r="I202" s="19"/>
      <c r="J202" s="1"/>
      <c r="K202" s="1"/>
    </row>
    <row r="203" spans="1:11" ht="15.75" customHeight="1">
      <c r="A203" s="15"/>
      <c r="B203" s="15"/>
      <c r="C203" s="1"/>
      <c r="D203" s="1"/>
      <c r="E203" s="16"/>
      <c r="F203" s="17"/>
      <c r="G203" s="17"/>
      <c r="H203" s="18"/>
      <c r="I203" s="19"/>
      <c r="J203" s="1"/>
      <c r="K203" s="1"/>
    </row>
    <row r="204" spans="1:11" ht="15.75" customHeight="1">
      <c r="A204" s="15"/>
      <c r="B204" s="15"/>
      <c r="C204" s="1"/>
      <c r="D204" s="1"/>
      <c r="E204" s="16"/>
      <c r="F204" s="17"/>
      <c r="G204" s="17"/>
      <c r="H204" s="18"/>
      <c r="I204" s="19"/>
      <c r="J204" s="1"/>
      <c r="K204" s="1"/>
    </row>
    <row r="205" spans="1:11" ht="15.75" customHeight="1">
      <c r="A205" s="15"/>
      <c r="B205" s="15"/>
      <c r="C205" s="1"/>
      <c r="D205" s="1"/>
      <c r="E205" s="16"/>
      <c r="F205" s="17"/>
      <c r="G205" s="17"/>
      <c r="H205" s="18"/>
      <c r="I205" s="19"/>
      <c r="J205" s="1"/>
      <c r="K205" s="1"/>
    </row>
    <row r="206" spans="1:11" ht="15.75" customHeight="1">
      <c r="A206" s="15"/>
      <c r="B206" s="15"/>
      <c r="C206" s="1"/>
      <c r="D206" s="1"/>
      <c r="E206" s="16"/>
      <c r="F206" s="17"/>
      <c r="G206" s="17"/>
      <c r="H206" s="18"/>
      <c r="I206" s="19"/>
      <c r="J206" s="1"/>
      <c r="K206" s="1"/>
    </row>
    <row r="207" spans="1:11" ht="15.75" customHeight="1">
      <c r="A207" s="15"/>
      <c r="B207" s="15"/>
      <c r="C207" s="1"/>
      <c r="D207" s="1"/>
      <c r="E207" s="16"/>
      <c r="F207" s="17"/>
      <c r="G207" s="17"/>
      <c r="H207" s="18"/>
      <c r="I207" s="19"/>
      <c r="J207" s="1"/>
      <c r="K207" s="1"/>
    </row>
    <row r="208" spans="1:11" ht="15.75" customHeight="1">
      <c r="A208" s="15"/>
      <c r="B208" s="15"/>
      <c r="C208" s="1"/>
      <c r="D208" s="1"/>
      <c r="E208" s="16"/>
      <c r="F208" s="17"/>
      <c r="G208" s="17"/>
      <c r="H208" s="18"/>
      <c r="I208" s="19"/>
      <c r="J208" s="1"/>
      <c r="K208" s="1"/>
    </row>
    <row r="209" spans="1:11" ht="15.75" customHeight="1">
      <c r="A209" s="1"/>
      <c r="B209" s="1"/>
      <c r="C209" s="1"/>
      <c r="D209" s="1"/>
      <c r="E209" s="1"/>
      <c r="F209" s="1"/>
      <c r="G209" s="1"/>
      <c r="H209" s="1"/>
      <c r="I209" s="1"/>
      <c r="J209" s="1"/>
      <c r="K209" s="1"/>
    </row>
    <row r="210" spans="1:11" ht="15.75" customHeight="1">
      <c r="A210" s="1"/>
      <c r="B210" s="1"/>
      <c r="C210" s="1"/>
      <c r="D210" s="1"/>
      <c r="E210" s="1"/>
      <c r="F210" s="1"/>
      <c r="G210" s="1"/>
      <c r="H210" s="1"/>
      <c r="I210" s="1"/>
      <c r="J210" s="1"/>
      <c r="K210" s="1"/>
    </row>
    <row r="211" spans="1:11" ht="15.75" customHeight="1">
      <c r="A211" s="1"/>
      <c r="B211" s="1"/>
      <c r="C211" s="1"/>
      <c r="D211" s="1"/>
      <c r="E211" s="1"/>
      <c r="F211" s="1"/>
      <c r="G211" s="1"/>
      <c r="H211" s="1"/>
      <c r="I211" s="1"/>
      <c r="J211" s="1"/>
      <c r="K211" s="1"/>
    </row>
    <row r="212" spans="1:11" ht="15.75" customHeight="1">
      <c r="A212" s="1"/>
      <c r="B212" s="1"/>
      <c r="C212" s="1"/>
      <c r="D212" s="1"/>
      <c r="E212" s="1"/>
      <c r="F212" s="1"/>
      <c r="G212" s="1"/>
      <c r="H212" s="1"/>
      <c r="I212" s="1"/>
      <c r="J212" s="1"/>
      <c r="K212" s="1"/>
    </row>
    <row r="213" spans="1:11" ht="15.75" customHeight="1">
      <c r="A213" s="1"/>
      <c r="B213" s="1"/>
      <c r="C213" s="1"/>
      <c r="D213" s="1"/>
      <c r="E213" s="1"/>
      <c r="F213" s="1"/>
      <c r="G213" s="1"/>
      <c r="H213" s="1"/>
      <c r="I213" s="1"/>
      <c r="J213" s="1"/>
      <c r="K213" s="1"/>
    </row>
    <row r="214" spans="1:11" ht="15.75" customHeight="1">
      <c r="A214" s="1"/>
      <c r="B214" s="1"/>
      <c r="C214" s="1"/>
      <c r="D214" s="1"/>
      <c r="E214" s="1"/>
      <c r="F214" s="1"/>
      <c r="G214" s="1"/>
      <c r="H214" s="1"/>
      <c r="I214" s="1"/>
      <c r="J214" s="1"/>
      <c r="K214" s="1"/>
    </row>
    <row r="215" spans="1:11" ht="15.75" customHeight="1">
      <c r="A215" s="1"/>
      <c r="B215" s="1"/>
      <c r="C215" s="1"/>
      <c r="D215" s="1"/>
      <c r="E215" s="1"/>
      <c r="F215" s="1"/>
      <c r="G215" s="1"/>
      <c r="H215" s="1"/>
      <c r="I215" s="1"/>
      <c r="J215" s="1"/>
      <c r="K215" s="1"/>
    </row>
    <row r="216" spans="1:11" ht="15.75" customHeight="1">
      <c r="A216" s="1"/>
      <c r="B216" s="1"/>
      <c r="C216" s="1"/>
      <c r="D216" s="1"/>
      <c r="E216" s="1"/>
      <c r="F216" s="1"/>
      <c r="G216" s="1"/>
      <c r="H216" s="1"/>
      <c r="I216" s="1"/>
      <c r="J216" s="1"/>
      <c r="K216" s="1"/>
    </row>
    <row r="217" spans="1:11" ht="15.75" customHeight="1">
      <c r="A217" s="1"/>
      <c r="B217" s="1"/>
      <c r="C217" s="1"/>
      <c r="D217" s="1"/>
      <c r="E217" s="1"/>
      <c r="F217" s="1"/>
      <c r="G217" s="1"/>
      <c r="H217" s="1"/>
      <c r="I217" s="1"/>
      <c r="J217" s="1"/>
      <c r="K217" s="1"/>
    </row>
    <row r="218" spans="1:11" ht="15.75" customHeight="1">
      <c r="A218" s="1"/>
      <c r="B218" s="1"/>
      <c r="C218" s="1"/>
      <c r="D218" s="1"/>
      <c r="E218" s="1"/>
      <c r="F218" s="1"/>
      <c r="G218" s="1"/>
      <c r="H218" s="1"/>
      <c r="I218" s="1"/>
      <c r="J218" s="1"/>
      <c r="K218" s="1"/>
    </row>
    <row r="219" spans="1:11" ht="15.75" customHeight="1">
      <c r="A219" s="1"/>
      <c r="B219" s="1"/>
      <c r="C219" s="1"/>
      <c r="D219" s="1"/>
      <c r="E219" s="1"/>
      <c r="F219" s="1"/>
      <c r="G219" s="1"/>
      <c r="H219" s="1"/>
      <c r="I219" s="1"/>
      <c r="J219" s="1"/>
      <c r="K219" s="1"/>
    </row>
    <row r="220" spans="1:11" ht="15.75" customHeight="1">
      <c r="A220" s="1"/>
      <c r="B220" s="1"/>
      <c r="C220" s="1"/>
      <c r="D220" s="1"/>
      <c r="E220" s="1"/>
      <c r="F220" s="1"/>
      <c r="G220" s="1"/>
      <c r="H220" s="1"/>
      <c r="I220" s="1"/>
      <c r="J220" s="1"/>
      <c r="K220" s="1"/>
    </row>
    <row r="221" spans="1:11" ht="15.75" customHeight="1">
      <c r="A221" s="1"/>
      <c r="B221" s="1"/>
      <c r="C221" s="1"/>
      <c r="D221" s="1"/>
      <c r="E221" s="1"/>
      <c r="F221" s="1"/>
      <c r="G221" s="1"/>
      <c r="H221" s="1"/>
      <c r="I221" s="1"/>
      <c r="J221" s="1"/>
      <c r="K221" s="1"/>
    </row>
    <row r="222" spans="1:11" ht="15.75" customHeight="1">
      <c r="A222" s="1"/>
      <c r="B222" s="1"/>
      <c r="C222" s="1"/>
      <c r="D222" s="1"/>
      <c r="E222" s="1"/>
      <c r="F222" s="1"/>
      <c r="G222" s="1"/>
      <c r="H222" s="1"/>
      <c r="I222" s="1"/>
      <c r="J222" s="1"/>
      <c r="K222" s="1"/>
    </row>
    <row r="223" spans="1:11" ht="15.75" customHeight="1">
      <c r="A223" s="1"/>
      <c r="B223" s="1"/>
      <c r="C223" s="1"/>
      <c r="D223" s="1"/>
      <c r="E223" s="1"/>
      <c r="F223" s="1"/>
      <c r="G223" s="1"/>
      <c r="H223" s="1"/>
      <c r="I223" s="1"/>
      <c r="J223" s="1"/>
      <c r="K223" s="1"/>
    </row>
    <row r="224" spans="1:11" ht="15.75" customHeight="1">
      <c r="A224" s="1"/>
      <c r="B224" s="1"/>
      <c r="C224" s="1"/>
      <c r="D224" s="1"/>
      <c r="E224" s="1"/>
      <c r="F224" s="1"/>
      <c r="G224" s="1"/>
      <c r="H224" s="1"/>
      <c r="I224" s="1"/>
      <c r="J224" s="1"/>
      <c r="K224" s="1"/>
    </row>
    <row r="225" spans="1:11" ht="15.75" customHeight="1">
      <c r="A225" s="1"/>
      <c r="B225" s="1"/>
      <c r="C225" s="1"/>
      <c r="D225" s="1"/>
      <c r="E225" s="1"/>
      <c r="F225" s="1"/>
      <c r="G225" s="1"/>
      <c r="H225" s="1"/>
      <c r="I225" s="1"/>
      <c r="J225" s="1"/>
      <c r="K225" s="1"/>
    </row>
    <row r="226" spans="1:11" ht="15.75" customHeight="1">
      <c r="A226" s="1"/>
      <c r="B226" s="1"/>
      <c r="C226" s="1"/>
      <c r="D226" s="1"/>
      <c r="E226" s="1"/>
      <c r="F226" s="1"/>
      <c r="G226" s="1"/>
      <c r="H226" s="1"/>
      <c r="I226" s="1"/>
      <c r="J226" s="1"/>
      <c r="K226" s="1"/>
    </row>
    <row r="227" spans="1:11" ht="15.75" customHeight="1">
      <c r="A227" s="1"/>
      <c r="B227" s="1"/>
      <c r="C227" s="1"/>
      <c r="D227" s="1"/>
      <c r="E227" s="1"/>
      <c r="F227" s="1"/>
      <c r="G227" s="1"/>
      <c r="H227" s="1"/>
      <c r="I227" s="1"/>
      <c r="J227" s="1"/>
      <c r="K227" s="1"/>
    </row>
    <row r="228" spans="1:11" ht="15.75" customHeight="1">
      <c r="A228" s="1"/>
      <c r="B228" s="1"/>
      <c r="C228" s="1"/>
      <c r="D228" s="1"/>
      <c r="E228" s="1"/>
      <c r="F228" s="1"/>
      <c r="G228" s="1"/>
      <c r="H228" s="1"/>
      <c r="I228" s="1"/>
      <c r="J228" s="1"/>
      <c r="K228" s="1"/>
    </row>
    <row r="229" spans="1:11" ht="15.75" customHeight="1">
      <c r="A229" s="1"/>
      <c r="B229" s="1"/>
      <c r="C229" s="1"/>
      <c r="D229" s="1"/>
      <c r="E229" s="1"/>
      <c r="F229" s="1"/>
      <c r="G229" s="1"/>
      <c r="H229" s="1"/>
      <c r="I229" s="1"/>
      <c r="J229" s="1"/>
      <c r="K229" s="1"/>
    </row>
    <row r="230" spans="1:11" ht="15.75" customHeight="1">
      <c r="A230" s="1"/>
      <c r="B230" s="1"/>
      <c r="C230" s="1"/>
      <c r="D230" s="1"/>
      <c r="E230" s="1"/>
      <c r="F230" s="1"/>
      <c r="G230" s="1"/>
      <c r="H230" s="1"/>
      <c r="I230" s="1"/>
      <c r="J230" s="1"/>
      <c r="K230" s="1"/>
    </row>
  </sheetData>
  <mergeCells count="10">
    <mergeCell ref="A1:F3"/>
    <mergeCell ref="G1:K3"/>
    <mergeCell ref="F178:H178"/>
    <mergeCell ref="A180:K188"/>
    <mergeCell ref="C175:F175"/>
    <mergeCell ref="G176:H176"/>
    <mergeCell ref="I176:K176"/>
    <mergeCell ref="G177:H177"/>
    <mergeCell ref="I177:K177"/>
    <mergeCell ref="I178:K178"/>
  </mergeCells>
  <pageMargins left="0.51181102362204722" right="0.51181102362204722" top="0.78740157480314965" bottom="0.78740157480314965" header="0" footer="0"/>
  <pageSetup scale="7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0"/>
  <sheetViews>
    <sheetView workbookViewId="0">
      <selection activeCell="E14" sqref="E14"/>
    </sheetView>
  </sheetViews>
  <sheetFormatPr defaultColWidth="14.42578125" defaultRowHeight="15" customHeight="1"/>
  <cols>
    <col min="1" max="1" width="21" customWidth="1"/>
    <col min="2" max="2" width="11.5703125" customWidth="1"/>
    <col min="3" max="3" width="26.85546875" customWidth="1"/>
    <col min="4" max="4" width="13" customWidth="1"/>
    <col min="5" max="5" width="31.5703125" customWidth="1"/>
    <col min="6" max="6" width="9.140625" customWidth="1"/>
    <col min="7" max="11" width="8.7109375" customWidth="1"/>
  </cols>
  <sheetData>
    <row r="1" spans="1:11" ht="75" customHeight="1">
      <c r="A1" s="265"/>
      <c r="B1" s="624" t="s">
        <v>133</v>
      </c>
      <c r="C1" s="625"/>
      <c r="D1" s="625"/>
      <c r="E1" s="626"/>
      <c r="F1" s="11"/>
      <c r="G1" s="11"/>
      <c r="H1" s="11"/>
      <c r="I1" s="11"/>
      <c r="J1" s="11"/>
      <c r="K1" s="11"/>
    </row>
    <row r="2" spans="1:11" ht="15.75">
      <c r="A2" s="627"/>
      <c r="B2" s="622"/>
      <c r="C2" s="622"/>
      <c r="D2" s="622"/>
      <c r="E2" s="623"/>
      <c r="F2" s="11"/>
      <c r="G2" s="11"/>
      <c r="H2" s="11"/>
      <c r="I2" s="11"/>
      <c r="J2" s="11"/>
      <c r="K2" s="11"/>
    </row>
    <row r="3" spans="1:11" ht="19.5" customHeight="1">
      <c r="A3" s="627" t="s">
        <v>33</v>
      </c>
      <c r="B3" s="622"/>
      <c r="C3" s="622"/>
      <c r="D3" s="622"/>
      <c r="E3" s="623"/>
      <c r="F3" s="11"/>
      <c r="G3" s="11"/>
      <c r="H3" s="11"/>
      <c r="I3" s="11"/>
      <c r="J3" s="11"/>
      <c r="K3" s="11"/>
    </row>
    <row r="4" spans="1:11" ht="51" customHeight="1">
      <c r="A4" s="628" t="s">
        <v>591</v>
      </c>
      <c r="B4" s="629"/>
      <c r="C4" s="630"/>
      <c r="D4" s="631" t="s">
        <v>255</v>
      </c>
      <c r="E4" s="632"/>
      <c r="F4" s="11"/>
      <c r="G4" s="11"/>
      <c r="H4" s="11"/>
      <c r="I4" s="11"/>
      <c r="J4" s="11"/>
      <c r="K4" s="11"/>
    </row>
    <row r="5" spans="1:11" ht="31.9" customHeight="1">
      <c r="A5" s="628" t="s">
        <v>254</v>
      </c>
      <c r="B5" s="629"/>
      <c r="C5" s="630"/>
      <c r="D5" s="633"/>
      <c r="E5" s="634"/>
      <c r="F5" s="11"/>
      <c r="G5" s="11"/>
      <c r="H5" s="11"/>
      <c r="I5" s="11"/>
      <c r="J5" s="11"/>
      <c r="K5" s="11"/>
    </row>
    <row r="6" spans="1:11" ht="19.5" customHeight="1">
      <c r="A6" s="621"/>
      <c r="B6" s="622"/>
      <c r="C6" s="622"/>
      <c r="D6" s="622"/>
      <c r="E6" s="623"/>
      <c r="F6" s="11"/>
      <c r="G6" s="11"/>
      <c r="H6" s="11"/>
      <c r="I6" s="11"/>
      <c r="J6" s="11"/>
      <c r="K6" s="11"/>
    </row>
    <row r="7" spans="1:11" ht="18" customHeight="1">
      <c r="A7" s="266" t="s">
        <v>2</v>
      </c>
      <c r="B7" s="12" t="s">
        <v>34</v>
      </c>
      <c r="C7" s="13" t="s">
        <v>35</v>
      </c>
      <c r="D7" s="12" t="s">
        <v>36</v>
      </c>
      <c r="E7" s="267" t="s">
        <v>37</v>
      </c>
      <c r="F7" s="11"/>
      <c r="G7" s="11"/>
      <c r="H7" s="11"/>
      <c r="I7" s="11"/>
      <c r="J7" s="11"/>
      <c r="K7" s="11"/>
    </row>
    <row r="8" spans="1:11" ht="15.75">
      <c r="A8" s="268">
        <v>1</v>
      </c>
      <c r="B8" s="635" t="s">
        <v>38</v>
      </c>
      <c r="C8" s="622"/>
      <c r="D8" s="622"/>
      <c r="E8" s="623"/>
      <c r="F8" s="11"/>
      <c r="G8" s="11"/>
      <c r="H8" s="11"/>
      <c r="I8" s="11"/>
      <c r="J8" s="11"/>
      <c r="K8" s="11"/>
    </row>
    <row r="9" spans="1:11" ht="22.5" customHeight="1">
      <c r="A9" s="636" t="s">
        <v>39</v>
      </c>
      <c r="B9" s="637"/>
      <c r="C9" s="14">
        <v>310359.37</v>
      </c>
      <c r="D9" s="98">
        <v>0.22789999999999999</v>
      </c>
      <c r="E9" s="269">
        <v>381107.02</v>
      </c>
      <c r="F9" s="11"/>
      <c r="G9" s="11"/>
      <c r="H9" s="11"/>
      <c r="I9" s="11"/>
      <c r="J9" s="11"/>
      <c r="K9" s="11"/>
    </row>
    <row r="10" spans="1:11" ht="37.5" customHeight="1">
      <c r="A10" s="636" t="s">
        <v>40</v>
      </c>
      <c r="B10" s="637"/>
      <c r="C10" s="14">
        <v>0</v>
      </c>
      <c r="D10" s="98">
        <v>0</v>
      </c>
      <c r="E10" s="269">
        <f t="shared" ref="E10" si="0">C10*(1+D10)</f>
        <v>0</v>
      </c>
      <c r="F10" s="11"/>
      <c r="G10" s="11"/>
      <c r="H10" s="11"/>
      <c r="I10" s="11"/>
      <c r="J10" s="11"/>
      <c r="K10" s="11"/>
    </row>
    <row r="11" spans="1:11" ht="19.5" customHeight="1">
      <c r="A11" s="647" t="s">
        <v>41</v>
      </c>
      <c r="B11" s="622"/>
      <c r="C11" s="622"/>
      <c r="D11" s="637"/>
      <c r="E11" s="269">
        <f>SUM(E9:E10)</f>
        <v>381107.02</v>
      </c>
      <c r="F11" s="11"/>
      <c r="G11" s="11"/>
      <c r="H11" s="11"/>
      <c r="I11" s="11"/>
      <c r="J11" s="11"/>
      <c r="K11" s="11"/>
    </row>
    <row r="12" spans="1:11" ht="15.75">
      <c r="A12" s="270">
        <v>2</v>
      </c>
      <c r="B12" s="635" t="s">
        <v>10</v>
      </c>
      <c r="C12" s="622"/>
      <c r="D12" s="622"/>
      <c r="E12" s="623"/>
      <c r="F12" s="11"/>
      <c r="G12" s="11"/>
      <c r="H12" s="11"/>
      <c r="I12" s="11"/>
      <c r="J12" s="11"/>
      <c r="K12" s="11"/>
    </row>
    <row r="13" spans="1:11" ht="24" customHeight="1">
      <c r="A13" s="636" t="s">
        <v>39</v>
      </c>
      <c r="B13" s="637"/>
      <c r="C13" s="14">
        <v>299073.78000000003</v>
      </c>
      <c r="D13" s="98">
        <v>0.26290000000000002</v>
      </c>
      <c r="E13" s="269">
        <v>377712.26</v>
      </c>
      <c r="F13" s="11"/>
      <c r="G13" s="11"/>
      <c r="H13" s="11"/>
      <c r="I13" s="11"/>
      <c r="J13" s="11"/>
      <c r="K13" s="11"/>
    </row>
    <row r="14" spans="1:11">
      <c r="A14" s="636" t="s">
        <v>40</v>
      </c>
      <c r="B14" s="637"/>
      <c r="C14" s="14">
        <v>0</v>
      </c>
      <c r="D14" s="98">
        <v>0</v>
      </c>
      <c r="E14" s="269">
        <f t="shared" ref="E14" si="1">C14*(1+D14)</f>
        <v>0</v>
      </c>
      <c r="F14" s="11"/>
      <c r="G14" s="11"/>
      <c r="H14" s="11"/>
      <c r="I14" s="11"/>
      <c r="J14" s="11"/>
      <c r="K14" s="11"/>
    </row>
    <row r="15" spans="1:11" ht="19.5" customHeight="1">
      <c r="A15" s="648" t="s">
        <v>42</v>
      </c>
      <c r="B15" s="622"/>
      <c r="C15" s="622"/>
      <c r="D15" s="637"/>
      <c r="E15" s="269">
        <f>SUM(E13:E14)</f>
        <v>377712.26</v>
      </c>
      <c r="F15" s="11"/>
      <c r="G15" s="11"/>
      <c r="H15" s="11"/>
      <c r="I15" s="11"/>
      <c r="J15" s="11"/>
      <c r="K15" s="11"/>
    </row>
    <row r="16" spans="1:11" ht="78" customHeight="1">
      <c r="A16" s="641" t="s">
        <v>274</v>
      </c>
      <c r="B16" s="642"/>
      <c r="C16" s="642"/>
      <c r="D16" s="642"/>
      <c r="E16" s="643"/>
      <c r="F16" s="11"/>
      <c r="G16" s="11"/>
      <c r="H16" s="11"/>
      <c r="I16" s="11"/>
      <c r="J16" s="11"/>
      <c r="K16" s="11"/>
    </row>
    <row r="17" spans="1:11" ht="20.25" customHeight="1">
      <c r="A17" s="644" t="s">
        <v>854</v>
      </c>
      <c r="B17" s="645"/>
      <c r="C17" s="645"/>
      <c r="D17" s="645"/>
      <c r="E17" s="646"/>
      <c r="F17" s="11"/>
      <c r="G17" s="11"/>
      <c r="H17" s="11"/>
      <c r="I17" s="11"/>
      <c r="J17" s="11"/>
      <c r="K17" s="11"/>
    </row>
    <row r="18" spans="1:11" ht="108.6" customHeight="1" thickBot="1">
      <c r="A18" s="638" t="s">
        <v>275</v>
      </c>
      <c r="B18" s="639"/>
      <c r="C18" s="639"/>
      <c r="D18" s="639"/>
      <c r="E18" s="640"/>
      <c r="F18" s="11"/>
      <c r="G18" s="11"/>
      <c r="H18" s="11"/>
      <c r="I18" s="11"/>
      <c r="J18" s="11"/>
      <c r="K18" s="11"/>
    </row>
    <row r="19" spans="1:11">
      <c r="A19" s="11"/>
      <c r="B19" s="11"/>
      <c r="C19" s="11"/>
      <c r="D19" s="11"/>
      <c r="E19" s="11"/>
      <c r="F19" s="11"/>
      <c r="G19" s="11"/>
      <c r="H19" s="11"/>
      <c r="I19" s="11"/>
      <c r="J19" s="11"/>
      <c r="K19" s="11"/>
    </row>
    <row r="20" spans="1:11">
      <c r="A20" s="11"/>
      <c r="B20" s="11"/>
      <c r="C20" s="11"/>
      <c r="D20" s="11"/>
      <c r="E20" s="11"/>
      <c r="F20" s="11"/>
      <c r="G20" s="11"/>
      <c r="H20" s="11"/>
      <c r="I20" s="11"/>
      <c r="J20" s="11"/>
      <c r="K20" s="11"/>
    </row>
    <row r="21" spans="1:11" ht="15.75" customHeight="1">
      <c r="A21" s="11"/>
      <c r="B21" s="11"/>
      <c r="C21" s="11"/>
      <c r="D21" s="11"/>
      <c r="E21" s="11"/>
      <c r="F21" s="11"/>
      <c r="G21" s="11"/>
      <c r="H21" s="11"/>
      <c r="I21" s="11"/>
      <c r="J21" s="11"/>
      <c r="K21" s="11"/>
    </row>
    <row r="22" spans="1:11" ht="15.75" customHeight="1">
      <c r="A22" s="11"/>
      <c r="B22" s="11"/>
      <c r="C22" s="11"/>
      <c r="D22" s="11"/>
      <c r="E22" s="11"/>
      <c r="F22" s="11"/>
      <c r="G22" s="11"/>
      <c r="H22" s="11"/>
      <c r="I22" s="11"/>
      <c r="J22" s="11"/>
      <c r="K22" s="11"/>
    </row>
    <row r="23" spans="1:11" ht="15.75" customHeight="1">
      <c r="A23" s="11"/>
      <c r="B23" s="11"/>
      <c r="C23" s="11"/>
      <c r="D23" s="11"/>
      <c r="E23" s="11"/>
      <c r="F23" s="11"/>
      <c r="G23" s="11"/>
      <c r="H23" s="11"/>
      <c r="I23" s="11"/>
      <c r="J23" s="11"/>
      <c r="K23" s="11"/>
    </row>
    <row r="24" spans="1:11" ht="15.75" customHeight="1">
      <c r="A24" s="11"/>
      <c r="B24" s="11"/>
      <c r="C24" s="11"/>
      <c r="D24" s="11"/>
      <c r="E24" s="11"/>
      <c r="F24" s="11"/>
      <c r="G24" s="11"/>
      <c r="H24" s="11"/>
      <c r="I24" s="11"/>
      <c r="J24" s="11"/>
      <c r="K24" s="11"/>
    </row>
    <row r="25" spans="1:11" ht="15.75" customHeight="1">
      <c r="A25" s="11"/>
      <c r="B25" s="11"/>
      <c r="C25" s="11"/>
      <c r="D25" s="11"/>
      <c r="E25" s="11"/>
      <c r="F25" s="11"/>
      <c r="G25" s="11"/>
      <c r="H25" s="11"/>
      <c r="I25" s="11"/>
      <c r="J25" s="11"/>
      <c r="K25" s="11"/>
    </row>
    <row r="26" spans="1:11" ht="15.75" customHeight="1">
      <c r="A26" s="11"/>
      <c r="B26" s="11"/>
      <c r="C26" s="11"/>
      <c r="D26" s="11"/>
      <c r="E26" s="11"/>
      <c r="F26" s="11"/>
      <c r="G26" s="11"/>
      <c r="H26" s="11"/>
      <c r="I26" s="11"/>
      <c r="J26" s="11"/>
      <c r="K26" s="11"/>
    </row>
    <row r="27" spans="1:11" ht="15.75" customHeight="1">
      <c r="A27" s="11"/>
      <c r="B27" s="11"/>
      <c r="C27" s="11"/>
      <c r="D27" s="11"/>
      <c r="E27" s="11"/>
      <c r="F27" s="11"/>
      <c r="G27" s="11"/>
      <c r="H27" s="11"/>
      <c r="I27" s="11"/>
      <c r="J27" s="11"/>
      <c r="K27" s="11"/>
    </row>
    <row r="28" spans="1:11" ht="15.75" customHeight="1">
      <c r="A28" s="11"/>
      <c r="B28" s="11"/>
      <c r="C28" s="11"/>
      <c r="D28" s="11"/>
      <c r="E28" s="11"/>
      <c r="F28" s="11"/>
      <c r="G28" s="11"/>
      <c r="H28" s="11"/>
      <c r="I28" s="11"/>
      <c r="J28" s="11"/>
      <c r="K28" s="11"/>
    </row>
    <row r="29" spans="1:11" ht="15.75" customHeight="1">
      <c r="A29" s="11"/>
      <c r="B29" s="11"/>
      <c r="C29" s="11"/>
      <c r="D29" s="11"/>
      <c r="E29" s="11"/>
      <c r="F29" s="11"/>
      <c r="G29" s="11"/>
      <c r="H29" s="11"/>
      <c r="I29" s="11"/>
      <c r="J29" s="11"/>
      <c r="K29" s="11"/>
    </row>
    <row r="30" spans="1:11" ht="15.75" customHeight="1">
      <c r="A30" s="11"/>
      <c r="B30" s="11"/>
      <c r="C30" s="11"/>
      <c r="D30" s="11"/>
      <c r="E30" s="11"/>
      <c r="F30" s="11"/>
      <c r="G30" s="11"/>
      <c r="H30" s="11"/>
      <c r="I30" s="11"/>
      <c r="J30" s="11"/>
      <c r="K30" s="11"/>
    </row>
    <row r="31" spans="1:11" ht="15.75" customHeight="1">
      <c r="A31" s="11"/>
      <c r="B31" s="11"/>
      <c r="C31" s="11"/>
      <c r="D31" s="11"/>
      <c r="E31" s="11"/>
      <c r="F31" s="11"/>
      <c r="G31" s="11"/>
      <c r="H31" s="11"/>
      <c r="I31" s="11"/>
      <c r="J31" s="11"/>
      <c r="K31" s="11"/>
    </row>
    <row r="32" spans="1:11" ht="15.75" customHeight="1">
      <c r="A32" s="11"/>
      <c r="B32" s="11"/>
      <c r="C32" s="11"/>
      <c r="D32" s="11"/>
      <c r="E32" s="11"/>
      <c r="F32" s="11"/>
      <c r="G32" s="11"/>
      <c r="H32" s="11"/>
      <c r="I32" s="11"/>
      <c r="J32" s="11"/>
      <c r="K32" s="11"/>
    </row>
    <row r="33" spans="1:11" ht="15.75" customHeight="1">
      <c r="A33" s="11"/>
      <c r="B33" s="11"/>
      <c r="C33" s="11"/>
      <c r="D33" s="11"/>
      <c r="E33" s="11"/>
      <c r="F33" s="11"/>
      <c r="G33" s="11"/>
      <c r="H33" s="11"/>
      <c r="I33" s="11"/>
      <c r="J33" s="11"/>
      <c r="K33" s="11"/>
    </row>
    <row r="34" spans="1:11" ht="15.75" customHeight="1">
      <c r="A34" s="11"/>
      <c r="B34" s="11"/>
      <c r="C34" s="11"/>
      <c r="D34" s="11"/>
      <c r="E34" s="11"/>
      <c r="F34" s="11"/>
      <c r="G34" s="11"/>
      <c r="H34" s="11"/>
      <c r="I34" s="11"/>
      <c r="J34" s="11"/>
      <c r="K34" s="11"/>
    </row>
    <row r="35" spans="1:11" ht="15.75" customHeight="1">
      <c r="A35" s="11"/>
      <c r="B35" s="11"/>
      <c r="C35" s="11"/>
      <c r="D35" s="11"/>
      <c r="E35" s="11"/>
      <c r="F35" s="11"/>
      <c r="G35" s="11"/>
      <c r="H35" s="11"/>
      <c r="I35" s="11"/>
      <c r="J35" s="11"/>
      <c r="K35" s="11"/>
    </row>
    <row r="36" spans="1:11" ht="15.75" customHeight="1">
      <c r="A36" s="11"/>
      <c r="B36" s="11"/>
      <c r="C36" s="11"/>
      <c r="D36" s="11"/>
      <c r="E36" s="11"/>
      <c r="F36" s="11"/>
      <c r="G36" s="11"/>
      <c r="H36" s="11"/>
      <c r="I36" s="11"/>
      <c r="J36" s="11"/>
      <c r="K36" s="11"/>
    </row>
    <row r="37" spans="1:11" ht="15.75" customHeight="1">
      <c r="A37" s="11"/>
      <c r="B37" s="11"/>
      <c r="C37" s="11"/>
      <c r="D37" s="11"/>
      <c r="E37" s="11"/>
      <c r="F37" s="11"/>
      <c r="G37" s="11"/>
      <c r="H37" s="11"/>
      <c r="I37" s="11"/>
      <c r="J37" s="11"/>
      <c r="K37" s="11"/>
    </row>
    <row r="38" spans="1:11" ht="15.75" customHeight="1">
      <c r="A38" s="11"/>
      <c r="B38" s="11"/>
      <c r="C38" s="11"/>
      <c r="D38" s="11"/>
      <c r="E38" s="11"/>
      <c r="F38" s="11"/>
      <c r="G38" s="11"/>
      <c r="H38" s="11"/>
      <c r="I38" s="11"/>
      <c r="J38" s="11"/>
      <c r="K38" s="11"/>
    </row>
    <row r="39" spans="1:11" ht="15.75" customHeight="1">
      <c r="A39" s="11"/>
      <c r="B39" s="11"/>
      <c r="C39" s="11"/>
      <c r="D39" s="11"/>
      <c r="E39" s="11"/>
      <c r="F39" s="11"/>
      <c r="G39" s="11"/>
      <c r="H39" s="11"/>
      <c r="I39" s="11"/>
      <c r="J39" s="11"/>
      <c r="K39" s="11"/>
    </row>
    <row r="40" spans="1:11" ht="15.75" customHeight="1">
      <c r="A40" s="11"/>
      <c r="B40" s="11"/>
      <c r="C40" s="11"/>
      <c r="D40" s="11"/>
      <c r="E40" s="11"/>
      <c r="F40" s="11"/>
      <c r="G40" s="11"/>
      <c r="H40" s="11"/>
      <c r="I40" s="11"/>
      <c r="J40" s="11"/>
      <c r="K40" s="11"/>
    </row>
    <row r="41" spans="1:11" ht="15.75" customHeight="1">
      <c r="A41" s="11"/>
      <c r="B41" s="11"/>
      <c r="C41" s="11"/>
      <c r="D41" s="11"/>
      <c r="E41" s="11"/>
      <c r="F41" s="11"/>
      <c r="G41" s="11"/>
      <c r="H41" s="11"/>
      <c r="I41" s="11"/>
      <c r="J41" s="11"/>
      <c r="K41" s="11"/>
    </row>
    <row r="42" spans="1:11" ht="15.75" customHeight="1">
      <c r="A42" s="11"/>
      <c r="B42" s="11"/>
      <c r="C42" s="11"/>
      <c r="D42" s="11"/>
      <c r="E42" s="11"/>
      <c r="F42" s="11"/>
      <c r="G42" s="11"/>
      <c r="H42" s="11"/>
      <c r="I42" s="11"/>
      <c r="J42" s="11"/>
      <c r="K42" s="11"/>
    </row>
    <row r="43" spans="1:11" ht="15.75" customHeight="1">
      <c r="A43" s="11"/>
      <c r="B43" s="11"/>
      <c r="C43" s="11"/>
      <c r="D43" s="11"/>
      <c r="E43" s="11"/>
      <c r="F43" s="11"/>
      <c r="G43" s="11"/>
      <c r="H43" s="11"/>
      <c r="I43" s="11"/>
      <c r="J43" s="11"/>
      <c r="K43" s="11"/>
    </row>
    <row r="44" spans="1:11" ht="15.75" customHeight="1">
      <c r="A44" s="11"/>
      <c r="B44" s="11"/>
      <c r="C44" s="11"/>
      <c r="D44" s="11"/>
      <c r="E44" s="11"/>
      <c r="F44" s="11"/>
      <c r="G44" s="11"/>
      <c r="H44" s="11"/>
      <c r="I44" s="11"/>
      <c r="J44" s="11"/>
      <c r="K44" s="11"/>
    </row>
    <row r="45" spans="1:11" ht="15.75" customHeight="1">
      <c r="A45" s="11"/>
      <c r="B45" s="11"/>
      <c r="C45" s="11"/>
      <c r="D45" s="11"/>
      <c r="E45" s="11"/>
      <c r="F45" s="11"/>
      <c r="G45" s="11"/>
      <c r="H45" s="11"/>
      <c r="I45" s="11"/>
      <c r="J45" s="11"/>
      <c r="K45" s="11"/>
    </row>
    <row r="46" spans="1:11" ht="15.75" customHeight="1">
      <c r="A46" s="11"/>
      <c r="B46" s="11"/>
      <c r="C46" s="11"/>
      <c r="D46" s="11"/>
      <c r="E46" s="11"/>
      <c r="F46" s="11"/>
      <c r="G46" s="11"/>
      <c r="H46" s="11"/>
      <c r="I46" s="11"/>
      <c r="J46" s="11"/>
      <c r="K46" s="11"/>
    </row>
    <row r="47" spans="1:11" ht="15.75" customHeight="1">
      <c r="A47" s="11"/>
      <c r="B47" s="11"/>
      <c r="C47" s="11"/>
      <c r="D47" s="11"/>
      <c r="E47" s="11"/>
      <c r="F47" s="11"/>
      <c r="G47" s="11"/>
      <c r="H47" s="11"/>
      <c r="I47" s="11"/>
      <c r="J47" s="11"/>
      <c r="K47" s="11"/>
    </row>
    <row r="48" spans="1:11" ht="15.75" customHeight="1">
      <c r="A48" s="11"/>
      <c r="B48" s="11"/>
      <c r="C48" s="11"/>
      <c r="D48" s="11"/>
      <c r="E48" s="11"/>
      <c r="F48" s="11"/>
      <c r="G48" s="11"/>
      <c r="H48" s="11"/>
      <c r="I48" s="11"/>
      <c r="J48" s="11"/>
      <c r="K48" s="11"/>
    </row>
    <row r="49" spans="1:11" ht="15.75" customHeight="1">
      <c r="A49" s="11"/>
      <c r="B49" s="11"/>
      <c r="C49" s="11"/>
      <c r="D49" s="11"/>
      <c r="E49" s="11"/>
      <c r="F49" s="11"/>
      <c r="G49" s="11"/>
      <c r="H49" s="11"/>
      <c r="I49" s="11"/>
      <c r="J49" s="11"/>
      <c r="K49" s="11"/>
    </row>
    <row r="50" spans="1:11" ht="15.75" customHeight="1">
      <c r="A50" s="11"/>
      <c r="B50" s="11"/>
      <c r="C50" s="11"/>
      <c r="D50" s="11"/>
      <c r="E50" s="11"/>
      <c r="F50" s="11"/>
      <c r="G50" s="11"/>
      <c r="H50" s="11"/>
      <c r="I50" s="11"/>
      <c r="J50" s="11"/>
      <c r="K50" s="11"/>
    </row>
    <row r="51" spans="1:11" ht="15.75" customHeight="1">
      <c r="A51" s="11"/>
      <c r="B51" s="11"/>
      <c r="C51" s="11"/>
      <c r="D51" s="11"/>
      <c r="E51" s="11"/>
      <c r="F51" s="11"/>
      <c r="G51" s="11"/>
      <c r="H51" s="11"/>
      <c r="I51" s="11"/>
      <c r="J51" s="11"/>
      <c r="K51" s="11"/>
    </row>
    <row r="52" spans="1:11" ht="15.75" customHeight="1">
      <c r="A52" s="11"/>
      <c r="B52" s="11"/>
      <c r="C52" s="11"/>
      <c r="D52" s="11"/>
      <c r="E52" s="11"/>
      <c r="F52" s="11"/>
      <c r="G52" s="11"/>
      <c r="H52" s="11"/>
      <c r="I52" s="11"/>
      <c r="J52" s="11"/>
      <c r="K52" s="11"/>
    </row>
    <row r="53" spans="1:11" ht="15.75" customHeight="1">
      <c r="A53" s="11"/>
      <c r="B53" s="11"/>
      <c r="C53" s="11"/>
      <c r="D53" s="11"/>
      <c r="E53" s="11"/>
      <c r="F53" s="11"/>
      <c r="G53" s="11"/>
      <c r="H53" s="11"/>
      <c r="I53" s="11"/>
      <c r="J53" s="11"/>
      <c r="K53" s="11"/>
    </row>
    <row r="54" spans="1:11" ht="15.75" customHeight="1">
      <c r="A54" s="11"/>
      <c r="B54" s="11"/>
      <c r="C54" s="11"/>
      <c r="D54" s="11"/>
      <c r="E54" s="11"/>
      <c r="F54" s="11"/>
      <c r="G54" s="11"/>
      <c r="H54" s="11"/>
      <c r="I54" s="11"/>
      <c r="J54" s="11"/>
      <c r="K54" s="11"/>
    </row>
    <row r="55" spans="1:11" ht="15.75" customHeight="1">
      <c r="A55" s="11"/>
      <c r="B55" s="11"/>
      <c r="C55" s="11"/>
      <c r="D55" s="11"/>
      <c r="E55" s="11"/>
      <c r="F55" s="11"/>
      <c r="G55" s="11"/>
      <c r="H55" s="11"/>
      <c r="I55" s="11"/>
      <c r="J55" s="11"/>
      <c r="K55" s="11"/>
    </row>
    <row r="56" spans="1:11" ht="15.75" customHeight="1">
      <c r="A56" s="11"/>
      <c r="B56" s="11"/>
      <c r="C56" s="11"/>
      <c r="D56" s="11"/>
      <c r="E56" s="11"/>
      <c r="F56" s="11"/>
      <c r="G56" s="11"/>
      <c r="H56" s="11"/>
      <c r="I56" s="11"/>
      <c r="J56" s="11"/>
      <c r="K56" s="11"/>
    </row>
    <row r="57" spans="1:11" ht="15.75" customHeight="1">
      <c r="A57" s="11"/>
      <c r="B57" s="11"/>
      <c r="C57" s="11"/>
      <c r="D57" s="11"/>
      <c r="E57" s="11"/>
      <c r="F57" s="11"/>
      <c r="G57" s="11"/>
      <c r="H57" s="11"/>
      <c r="I57" s="11"/>
      <c r="J57" s="11"/>
      <c r="K57" s="11"/>
    </row>
    <row r="58" spans="1:11" ht="15.75" customHeight="1">
      <c r="A58" s="11"/>
      <c r="B58" s="11"/>
      <c r="C58" s="11"/>
      <c r="D58" s="11"/>
      <c r="E58" s="11"/>
      <c r="F58" s="11"/>
      <c r="G58" s="11"/>
      <c r="H58" s="11"/>
      <c r="I58" s="11"/>
      <c r="J58" s="11"/>
      <c r="K58" s="11"/>
    </row>
    <row r="59" spans="1:11" ht="15.75" customHeight="1">
      <c r="A59" s="11"/>
      <c r="B59" s="11"/>
      <c r="C59" s="11"/>
      <c r="D59" s="11"/>
      <c r="E59" s="11"/>
      <c r="F59" s="11"/>
      <c r="G59" s="11"/>
      <c r="H59" s="11"/>
      <c r="I59" s="11"/>
      <c r="J59" s="11"/>
      <c r="K59" s="11"/>
    </row>
    <row r="60" spans="1:11" ht="15.75" customHeight="1">
      <c r="A60" s="11"/>
      <c r="B60" s="11"/>
      <c r="C60" s="11"/>
      <c r="D60" s="11"/>
      <c r="E60" s="11"/>
      <c r="F60" s="11"/>
      <c r="G60" s="11"/>
      <c r="H60" s="11"/>
      <c r="I60" s="11"/>
      <c r="J60" s="11"/>
      <c r="K60" s="11"/>
    </row>
    <row r="61" spans="1:11" ht="15.75" customHeight="1">
      <c r="A61" s="11"/>
      <c r="B61" s="11"/>
      <c r="C61" s="11"/>
      <c r="D61" s="11"/>
      <c r="E61" s="11"/>
      <c r="F61" s="11"/>
      <c r="G61" s="11"/>
      <c r="H61" s="11"/>
      <c r="I61" s="11"/>
      <c r="J61" s="11"/>
      <c r="K61" s="11"/>
    </row>
    <row r="62" spans="1:11" ht="15.75" customHeight="1">
      <c r="A62" s="11"/>
      <c r="B62" s="11"/>
      <c r="C62" s="11"/>
      <c r="D62" s="11"/>
      <c r="E62" s="11"/>
      <c r="F62" s="11"/>
      <c r="G62" s="11"/>
      <c r="H62" s="11"/>
      <c r="I62" s="11"/>
      <c r="J62" s="11"/>
      <c r="K62" s="11"/>
    </row>
    <row r="63" spans="1:11" ht="15.75" customHeight="1">
      <c r="A63" s="11"/>
      <c r="B63" s="11"/>
      <c r="C63" s="11"/>
      <c r="D63" s="11"/>
      <c r="E63" s="11"/>
      <c r="F63" s="11"/>
      <c r="G63" s="11"/>
      <c r="H63" s="11"/>
      <c r="I63" s="11"/>
      <c r="J63" s="11"/>
      <c r="K63" s="11"/>
    </row>
    <row r="64" spans="1:11" ht="15.75" customHeight="1">
      <c r="A64" s="11"/>
      <c r="B64" s="11"/>
      <c r="C64" s="11"/>
      <c r="D64" s="11"/>
      <c r="E64" s="11"/>
      <c r="F64" s="11"/>
      <c r="G64" s="11"/>
      <c r="H64" s="11"/>
      <c r="I64" s="11"/>
      <c r="J64" s="11"/>
      <c r="K64" s="11"/>
    </row>
    <row r="65" spans="1:11" ht="15.75" customHeight="1">
      <c r="A65" s="11"/>
      <c r="B65" s="11"/>
      <c r="C65" s="11"/>
      <c r="D65" s="11"/>
      <c r="E65" s="11"/>
      <c r="F65" s="11"/>
      <c r="G65" s="11"/>
      <c r="H65" s="11"/>
      <c r="I65" s="11"/>
      <c r="J65" s="11"/>
      <c r="K65" s="11"/>
    </row>
    <row r="66" spans="1:11" ht="15.75" customHeight="1">
      <c r="A66" s="11"/>
      <c r="B66" s="11"/>
      <c r="C66" s="11"/>
      <c r="D66" s="11"/>
      <c r="E66" s="11"/>
      <c r="F66" s="11"/>
      <c r="G66" s="11"/>
      <c r="H66" s="11"/>
      <c r="I66" s="11"/>
      <c r="J66" s="11"/>
      <c r="K66" s="11"/>
    </row>
    <row r="67" spans="1:11" ht="15.75" customHeight="1">
      <c r="A67" s="11"/>
      <c r="B67" s="11"/>
      <c r="C67" s="11"/>
      <c r="D67" s="11"/>
      <c r="E67" s="11"/>
      <c r="F67" s="11"/>
      <c r="G67" s="11"/>
      <c r="H67" s="11"/>
      <c r="I67" s="11"/>
      <c r="J67" s="11"/>
      <c r="K67" s="11"/>
    </row>
    <row r="68" spans="1:11" ht="15.75" customHeight="1">
      <c r="A68" s="11"/>
      <c r="B68" s="11"/>
      <c r="C68" s="11"/>
      <c r="D68" s="11"/>
      <c r="E68" s="11"/>
      <c r="F68" s="11"/>
      <c r="G68" s="11"/>
      <c r="H68" s="11"/>
      <c r="I68" s="11"/>
      <c r="J68" s="11"/>
      <c r="K68" s="11"/>
    </row>
    <row r="69" spans="1:11" ht="15.75" customHeight="1">
      <c r="A69" s="11"/>
      <c r="B69" s="11"/>
      <c r="C69" s="11"/>
      <c r="D69" s="11"/>
      <c r="E69" s="11"/>
      <c r="F69" s="11"/>
      <c r="G69" s="11"/>
      <c r="H69" s="11"/>
      <c r="I69" s="11"/>
      <c r="J69" s="11"/>
      <c r="K69" s="11"/>
    </row>
    <row r="70" spans="1:11" ht="15.75" customHeight="1">
      <c r="A70" s="11"/>
      <c r="B70" s="11"/>
      <c r="C70" s="11"/>
      <c r="D70" s="11"/>
      <c r="E70" s="11"/>
      <c r="F70" s="11"/>
      <c r="G70" s="11"/>
      <c r="H70" s="11"/>
      <c r="I70" s="11"/>
      <c r="J70" s="11"/>
      <c r="K70" s="11"/>
    </row>
    <row r="71" spans="1:11" ht="15.75" customHeight="1">
      <c r="A71" s="11"/>
      <c r="B71" s="11"/>
      <c r="C71" s="11"/>
      <c r="D71" s="11"/>
      <c r="E71" s="11"/>
      <c r="F71" s="11"/>
      <c r="G71" s="11"/>
      <c r="H71" s="11"/>
      <c r="I71" s="11"/>
      <c r="J71" s="11"/>
      <c r="K71" s="11"/>
    </row>
    <row r="72" spans="1:11" ht="15.75" customHeight="1">
      <c r="A72" s="11"/>
      <c r="B72" s="11"/>
      <c r="C72" s="11"/>
      <c r="D72" s="11"/>
      <c r="E72" s="11"/>
      <c r="F72" s="11"/>
      <c r="G72" s="11"/>
      <c r="H72" s="11"/>
      <c r="I72" s="11"/>
      <c r="J72" s="11"/>
      <c r="K72" s="11"/>
    </row>
    <row r="73" spans="1:11" ht="15.75" customHeight="1">
      <c r="A73" s="11"/>
      <c r="B73" s="11"/>
      <c r="C73" s="11"/>
      <c r="D73" s="11"/>
      <c r="E73" s="11"/>
      <c r="F73" s="11"/>
      <c r="G73" s="11"/>
      <c r="H73" s="11"/>
      <c r="I73" s="11"/>
      <c r="J73" s="11"/>
      <c r="K73" s="11"/>
    </row>
    <row r="74" spans="1:11" ht="15.75" customHeight="1">
      <c r="A74" s="11"/>
      <c r="B74" s="11"/>
      <c r="C74" s="11"/>
      <c r="D74" s="11"/>
      <c r="E74" s="11"/>
      <c r="F74" s="11"/>
      <c r="G74" s="11"/>
      <c r="H74" s="11"/>
      <c r="I74" s="11"/>
      <c r="J74" s="11"/>
      <c r="K74" s="11"/>
    </row>
    <row r="75" spans="1:11" ht="15.75" customHeight="1">
      <c r="A75" s="11"/>
      <c r="B75" s="11"/>
      <c r="C75" s="11"/>
      <c r="D75" s="11"/>
      <c r="E75" s="11"/>
      <c r="F75" s="11"/>
      <c r="G75" s="11"/>
      <c r="H75" s="11"/>
      <c r="I75" s="11"/>
      <c r="J75" s="11"/>
      <c r="K75" s="11"/>
    </row>
    <row r="76" spans="1:11" ht="15.75" customHeight="1">
      <c r="A76" s="11"/>
      <c r="B76" s="11"/>
      <c r="C76" s="11"/>
      <c r="D76" s="11"/>
      <c r="E76" s="11"/>
      <c r="F76" s="11"/>
      <c r="G76" s="11"/>
      <c r="H76" s="11"/>
      <c r="I76" s="11"/>
      <c r="J76" s="11"/>
      <c r="K76" s="11"/>
    </row>
    <row r="77" spans="1:11" ht="15.75" customHeight="1">
      <c r="A77" s="11"/>
      <c r="B77" s="11"/>
      <c r="C77" s="11"/>
      <c r="D77" s="11"/>
      <c r="E77" s="11"/>
      <c r="F77" s="11"/>
      <c r="G77" s="11"/>
      <c r="H77" s="11"/>
      <c r="I77" s="11"/>
      <c r="J77" s="11"/>
      <c r="K77" s="11"/>
    </row>
    <row r="78" spans="1:11" ht="15.75" customHeight="1">
      <c r="A78" s="11"/>
      <c r="B78" s="11"/>
      <c r="C78" s="11"/>
      <c r="D78" s="11"/>
      <c r="E78" s="11"/>
      <c r="F78" s="11"/>
      <c r="G78" s="11"/>
      <c r="H78" s="11"/>
      <c r="I78" s="11"/>
      <c r="J78" s="11"/>
      <c r="K78" s="11"/>
    </row>
    <row r="79" spans="1:11" ht="15.75" customHeight="1">
      <c r="A79" s="11"/>
      <c r="B79" s="11"/>
      <c r="C79" s="11"/>
      <c r="D79" s="11"/>
      <c r="E79" s="11"/>
      <c r="F79" s="11"/>
      <c r="G79" s="11"/>
      <c r="H79" s="11"/>
      <c r="I79" s="11"/>
      <c r="J79" s="11"/>
      <c r="K79" s="11"/>
    </row>
    <row r="80" spans="1:11" ht="15.75" customHeight="1">
      <c r="A80" s="11"/>
      <c r="B80" s="11"/>
      <c r="C80" s="11"/>
      <c r="D80" s="11"/>
      <c r="E80" s="11"/>
      <c r="F80" s="11"/>
      <c r="G80" s="11"/>
      <c r="H80" s="11"/>
      <c r="I80" s="11"/>
      <c r="J80" s="11"/>
      <c r="K80" s="11"/>
    </row>
    <row r="81" spans="1:11" ht="15.75" customHeight="1">
      <c r="A81" s="11"/>
      <c r="B81" s="11"/>
      <c r="C81" s="11"/>
      <c r="D81" s="11"/>
      <c r="E81" s="11"/>
      <c r="F81" s="11"/>
      <c r="G81" s="11"/>
      <c r="H81" s="11"/>
      <c r="I81" s="11"/>
      <c r="J81" s="11"/>
      <c r="K81" s="11"/>
    </row>
    <row r="82" spans="1:11" ht="15.75" customHeight="1">
      <c r="A82" s="11"/>
      <c r="B82" s="11"/>
      <c r="C82" s="11"/>
      <c r="D82" s="11"/>
      <c r="E82" s="11"/>
      <c r="F82" s="11"/>
      <c r="G82" s="11"/>
      <c r="H82" s="11"/>
      <c r="I82" s="11"/>
      <c r="J82" s="11"/>
      <c r="K82" s="11"/>
    </row>
    <row r="83" spans="1:11" ht="15.75" customHeight="1">
      <c r="A83" s="11"/>
      <c r="B83" s="11"/>
      <c r="C83" s="11"/>
      <c r="D83" s="11"/>
      <c r="E83" s="11"/>
      <c r="F83" s="11"/>
      <c r="G83" s="11"/>
      <c r="H83" s="11"/>
      <c r="I83" s="11"/>
      <c r="J83" s="11"/>
      <c r="K83" s="11"/>
    </row>
    <row r="84" spans="1:11" ht="15.75" customHeight="1">
      <c r="A84" s="11"/>
      <c r="B84" s="11"/>
      <c r="C84" s="11"/>
      <c r="D84" s="11"/>
      <c r="E84" s="11"/>
      <c r="F84" s="11"/>
      <c r="G84" s="11"/>
      <c r="H84" s="11"/>
      <c r="I84" s="11"/>
      <c r="J84" s="11"/>
      <c r="K84" s="11"/>
    </row>
    <row r="85" spans="1:11" ht="15.75" customHeight="1">
      <c r="A85" s="11"/>
      <c r="B85" s="11"/>
      <c r="C85" s="11"/>
      <c r="D85" s="11"/>
      <c r="E85" s="11"/>
      <c r="F85" s="11"/>
      <c r="G85" s="11"/>
      <c r="H85" s="11"/>
      <c r="I85" s="11"/>
      <c r="J85" s="11"/>
      <c r="K85" s="11"/>
    </row>
    <row r="86" spans="1:11" ht="15.75" customHeight="1">
      <c r="A86" s="11"/>
      <c r="B86" s="11"/>
      <c r="C86" s="11"/>
      <c r="D86" s="11"/>
      <c r="E86" s="11"/>
      <c r="F86" s="11"/>
      <c r="G86" s="11"/>
      <c r="H86" s="11"/>
      <c r="I86" s="11"/>
      <c r="J86" s="11"/>
      <c r="K86" s="11"/>
    </row>
    <row r="87" spans="1:11" ht="15.75" customHeight="1">
      <c r="A87" s="11"/>
      <c r="B87" s="11"/>
      <c r="C87" s="11"/>
      <c r="D87" s="11"/>
      <c r="E87" s="11"/>
      <c r="F87" s="11"/>
      <c r="G87" s="11"/>
      <c r="H87" s="11"/>
      <c r="I87" s="11"/>
      <c r="J87" s="11"/>
      <c r="K87" s="11"/>
    </row>
    <row r="88" spans="1:11" ht="15.75" customHeight="1">
      <c r="A88" s="11"/>
      <c r="B88" s="11"/>
      <c r="C88" s="11"/>
      <c r="D88" s="11"/>
      <c r="E88" s="11"/>
      <c r="F88" s="11"/>
      <c r="G88" s="11"/>
      <c r="H88" s="11"/>
      <c r="I88" s="11"/>
      <c r="J88" s="11"/>
      <c r="K88" s="11"/>
    </row>
    <row r="89" spans="1:11" ht="15.75" customHeight="1">
      <c r="A89" s="11"/>
      <c r="B89" s="11"/>
      <c r="C89" s="11"/>
      <c r="D89" s="11"/>
      <c r="E89" s="11"/>
      <c r="F89" s="11"/>
      <c r="G89" s="11"/>
      <c r="H89" s="11"/>
      <c r="I89" s="11"/>
      <c r="J89" s="11"/>
      <c r="K89" s="11"/>
    </row>
    <row r="90" spans="1:11" ht="15.75" customHeight="1">
      <c r="A90" s="11"/>
      <c r="B90" s="11"/>
      <c r="C90" s="11"/>
      <c r="D90" s="11"/>
      <c r="E90" s="11"/>
      <c r="F90" s="11"/>
      <c r="G90" s="11"/>
      <c r="H90" s="11"/>
      <c r="I90" s="11"/>
      <c r="J90" s="11"/>
      <c r="K90" s="11"/>
    </row>
    <row r="91" spans="1:11" ht="15.75" customHeight="1">
      <c r="A91" s="11"/>
      <c r="B91" s="11"/>
      <c r="C91" s="11"/>
      <c r="D91" s="11"/>
      <c r="E91" s="11"/>
      <c r="F91" s="11"/>
      <c r="G91" s="11"/>
      <c r="H91" s="11"/>
      <c r="I91" s="11"/>
      <c r="J91" s="11"/>
      <c r="K91" s="11"/>
    </row>
    <row r="92" spans="1:11" ht="15.75" customHeight="1">
      <c r="A92" s="11"/>
      <c r="B92" s="11"/>
      <c r="C92" s="11"/>
      <c r="D92" s="11"/>
      <c r="E92" s="11"/>
      <c r="F92" s="11"/>
      <c r="G92" s="11"/>
      <c r="H92" s="11"/>
      <c r="I92" s="11"/>
      <c r="J92" s="11"/>
      <c r="K92" s="11"/>
    </row>
    <row r="93" spans="1:11" ht="15.75" customHeight="1">
      <c r="A93" s="11"/>
      <c r="B93" s="11"/>
      <c r="C93" s="11"/>
      <c r="D93" s="11"/>
      <c r="E93" s="11"/>
      <c r="F93" s="11"/>
      <c r="G93" s="11"/>
      <c r="H93" s="11"/>
      <c r="I93" s="11"/>
      <c r="J93" s="11"/>
      <c r="K93" s="11"/>
    </row>
    <row r="94" spans="1:11" ht="15.75" customHeight="1">
      <c r="A94" s="11"/>
      <c r="B94" s="11"/>
      <c r="C94" s="11"/>
      <c r="D94" s="11"/>
      <c r="E94" s="11"/>
      <c r="F94" s="11"/>
      <c r="G94" s="11"/>
      <c r="H94" s="11"/>
      <c r="I94" s="11"/>
      <c r="J94" s="11"/>
      <c r="K94" s="11"/>
    </row>
    <row r="95" spans="1:11" ht="15.75" customHeight="1">
      <c r="A95" s="11"/>
      <c r="B95" s="11"/>
      <c r="C95" s="11"/>
      <c r="D95" s="11"/>
      <c r="E95" s="11"/>
      <c r="F95" s="11"/>
      <c r="G95" s="11"/>
      <c r="H95" s="11"/>
      <c r="I95" s="11"/>
      <c r="J95" s="11"/>
      <c r="K95" s="11"/>
    </row>
    <row r="96" spans="1:11" ht="15.75" customHeight="1">
      <c r="A96" s="11"/>
      <c r="B96" s="11"/>
      <c r="C96" s="11"/>
      <c r="D96" s="11"/>
      <c r="E96" s="11"/>
      <c r="F96" s="11"/>
      <c r="G96" s="11"/>
      <c r="H96" s="11"/>
      <c r="I96" s="11"/>
      <c r="J96" s="11"/>
      <c r="K96" s="11"/>
    </row>
    <row r="97" spans="1:11" ht="15.75" customHeight="1">
      <c r="A97" s="11"/>
      <c r="B97" s="11"/>
      <c r="C97" s="11"/>
      <c r="D97" s="11"/>
      <c r="E97" s="11"/>
      <c r="F97" s="11"/>
      <c r="G97" s="11"/>
      <c r="H97" s="11"/>
      <c r="I97" s="11"/>
      <c r="J97" s="11"/>
      <c r="K97" s="11"/>
    </row>
    <row r="98" spans="1:11" ht="15.75" customHeight="1">
      <c r="A98" s="11"/>
      <c r="B98" s="11"/>
      <c r="C98" s="11"/>
      <c r="D98" s="11"/>
      <c r="E98" s="11"/>
      <c r="F98" s="11"/>
      <c r="G98" s="11"/>
      <c r="H98" s="11"/>
      <c r="I98" s="11"/>
      <c r="J98" s="11"/>
      <c r="K98" s="11"/>
    </row>
    <row r="99" spans="1:11" ht="15.75" customHeight="1">
      <c r="A99" s="11"/>
      <c r="B99" s="11"/>
      <c r="C99" s="11"/>
      <c r="D99" s="11"/>
      <c r="E99" s="11"/>
      <c r="F99" s="11"/>
      <c r="G99" s="11"/>
      <c r="H99" s="11"/>
      <c r="I99" s="11"/>
      <c r="J99" s="11"/>
      <c r="K99" s="11"/>
    </row>
    <row r="100" spans="1:11" ht="15.75" customHeight="1">
      <c r="A100" s="11"/>
      <c r="B100" s="11"/>
      <c r="C100" s="11"/>
      <c r="D100" s="11"/>
      <c r="E100" s="11"/>
      <c r="F100" s="11"/>
      <c r="G100" s="11"/>
      <c r="H100" s="11"/>
      <c r="I100" s="11"/>
      <c r="J100" s="11"/>
      <c r="K100" s="11"/>
    </row>
  </sheetData>
  <mergeCells count="18">
    <mergeCell ref="B8:E8"/>
    <mergeCell ref="A9:B9"/>
    <mergeCell ref="A10:B10"/>
    <mergeCell ref="A18:E18"/>
    <mergeCell ref="A16:E16"/>
    <mergeCell ref="A17:E17"/>
    <mergeCell ref="A11:D11"/>
    <mergeCell ref="B12:E12"/>
    <mergeCell ref="A13:B13"/>
    <mergeCell ref="A14:B14"/>
    <mergeCell ref="A15:D15"/>
    <mergeCell ref="A6:E6"/>
    <mergeCell ref="B1:E1"/>
    <mergeCell ref="A2:E2"/>
    <mergeCell ref="A3:E3"/>
    <mergeCell ref="A4:C4"/>
    <mergeCell ref="A5:C5"/>
    <mergeCell ref="D4:E5"/>
  </mergeCells>
  <pageMargins left="0.51181102362204722" right="0.51181102362204722" top="0.78740157480314965" bottom="0.78740157480314965" header="0" footer="0"/>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0"/>
  <sheetViews>
    <sheetView zoomScale="130" zoomScaleNormal="130" workbookViewId="0">
      <selection activeCell="I31" sqref="I31"/>
    </sheetView>
  </sheetViews>
  <sheetFormatPr defaultColWidth="14.42578125" defaultRowHeight="15" customHeight="1"/>
  <cols>
    <col min="1" max="1" width="9.140625" style="23" customWidth="1"/>
    <col min="2" max="2" width="21.85546875" style="23" customWidth="1"/>
    <col min="3" max="3" width="13.85546875" style="23" customWidth="1"/>
    <col min="4" max="4" width="22.28515625" style="23" customWidth="1"/>
    <col min="5" max="5" width="14.7109375" style="23" customWidth="1"/>
    <col min="6" max="7" width="7" style="23" customWidth="1"/>
    <col min="8" max="8" width="21.85546875" style="23" customWidth="1"/>
    <col min="9" max="9" width="13.85546875" style="23" customWidth="1"/>
    <col min="10" max="10" width="22.85546875" style="23" customWidth="1"/>
    <col min="11" max="11" width="14.5703125" style="23" customWidth="1"/>
    <col min="12" max="12" width="7" style="23" customWidth="1"/>
    <col min="13" max="16384" width="14.42578125" style="23"/>
  </cols>
  <sheetData>
    <row r="1" spans="1:12" ht="15.75" thickBot="1">
      <c r="A1" s="20"/>
      <c r="B1" s="254"/>
      <c r="C1" s="255"/>
      <c r="D1" s="254"/>
      <c r="E1" s="254"/>
      <c r="F1" s="22"/>
      <c r="G1" s="22"/>
      <c r="H1" s="20"/>
      <c r="I1" s="21"/>
      <c r="J1" s="20"/>
      <c r="K1" s="20"/>
      <c r="L1" s="20"/>
    </row>
    <row r="2" spans="1:12" ht="15.75" thickBot="1">
      <c r="A2" s="20"/>
      <c r="B2" s="706" t="s">
        <v>10</v>
      </c>
      <c r="C2" s="707"/>
      <c r="D2" s="707"/>
      <c r="E2" s="708"/>
      <c r="F2" s="22"/>
      <c r="G2" s="22"/>
      <c r="H2" s="706" t="s">
        <v>11</v>
      </c>
      <c r="I2" s="707"/>
      <c r="J2" s="707"/>
      <c r="K2" s="708"/>
      <c r="L2" s="20"/>
    </row>
    <row r="3" spans="1:12" ht="15.75" customHeight="1">
      <c r="A3" s="20"/>
      <c r="B3" s="715"/>
      <c r="C3" s="716"/>
      <c r="D3" s="716"/>
      <c r="E3" s="717"/>
      <c r="F3" s="22"/>
      <c r="G3" s="22"/>
      <c r="H3" s="721"/>
      <c r="I3" s="722"/>
      <c r="J3" s="722"/>
      <c r="K3" s="723"/>
      <c r="L3" s="20"/>
    </row>
    <row r="4" spans="1:12" ht="31.15" customHeight="1">
      <c r="A4" s="20"/>
      <c r="B4" s="718"/>
      <c r="C4" s="719"/>
      <c r="D4" s="719"/>
      <c r="E4" s="720"/>
      <c r="F4" s="22"/>
      <c r="G4" s="22"/>
      <c r="H4" s="724"/>
      <c r="I4" s="725"/>
      <c r="J4" s="725"/>
      <c r="K4" s="726"/>
      <c r="L4" s="24"/>
    </row>
    <row r="5" spans="1:12" ht="15.75" customHeight="1">
      <c r="A5" s="20"/>
      <c r="B5" s="709" t="s">
        <v>12</v>
      </c>
      <c r="C5" s="710"/>
      <c r="D5" s="710"/>
      <c r="E5" s="711"/>
      <c r="F5" s="22"/>
      <c r="G5" s="22"/>
      <c r="H5" s="712" t="s">
        <v>12</v>
      </c>
      <c r="I5" s="713"/>
      <c r="J5" s="713"/>
      <c r="K5" s="714"/>
      <c r="L5" s="25"/>
    </row>
    <row r="6" spans="1:12" ht="15.75" customHeight="1">
      <c r="A6" s="20"/>
      <c r="B6" s="699" t="s">
        <v>13</v>
      </c>
      <c r="C6" s="653"/>
      <c r="D6" s="653"/>
      <c r="E6" s="654"/>
      <c r="F6" s="22"/>
      <c r="G6" s="22"/>
      <c r="H6" s="700" t="s">
        <v>13</v>
      </c>
      <c r="I6" s="658"/>
      <c r="J6" s="658"/>
      <c r="K6" s="659"/>
      <c r="L6" s="26"/>
    </row>
    <row r="7" spans="1:12" ht="15.75">
      <c r="A7" s="20"/>
      <c r="B7" s="284"/>
      <c r="C7" s="285"/>
      <c r="D7" s="285"/>
      <c r="E7" s="286"/>
      <c r="F7" s="22"/>
      <c r="G7" s="22"/>
      <c r="H7" s="99"/>
      <c r="I7" s="100"/>
      <c r="J7" s="100"/>
      <c r="K7" s="101"/>
      <c r="L7" s="26"/>
    </row>
    <row r="8" spans="1:12" ht="15.75">
      <c r="A8" s="20"/>
      <c r="B8" s="287" t="s">
        <v>14</v>
      </c>
      <c r="C8" s="288">
        <v>299073.78000000003</v>
      </c>
      <c r="D8" s="289" t="s">
        <v>15</v>
      </c>
      <c r="E8" s="286"/>
      <c r="F8" s="22"/>
      <c r="G8" s="22"/>
      <c r="H8" s="102" t="s">
        <v>14</v>
      </c>
      <c r="I8" s="103">
        <v>310359.37</v>
      </c>
      <c r="J8" s="104" t="s">
        <v>15</v>
      </c>
      <c r="K8" s="101"/>
      <c r="L8" s="26"/>
    </row>
    <row r="9" spans="1:12" ht="15.75">
      <c r="A9" s="20"/>
      <c r="B9" s="287" t="s">
        <v>16</v>
      </c>
      <c r="C9" s="288">
        <f>C8-C10</f>
        <v>159229.71000000002</v>
      </c>
      <c r="D9" s="290">
        <f>C9/C8</f>
        <v>0.53240946096979813</v>
      </c>
      <c r="E9" s="286"/>
      <c r="F9" s="22"/>
      <c r="G9" s="22"/>
      <c r="H9" s="102" t="s">
        <v>16</v>
      </c>
      <c r="I9" s="103">
        <f>I8-I10</f>
        <v>159249.79</v>
      </c>
      <c r="J9" s="105">
        <f>I9/I8</f>
        <v>0.51311416826242429</v>
      </c>
      <c r="K9" s="101"/>
      <c r="L9" s="26"/>
    </row>
    <row r="10" spans="1:12" ht="15.75">
      <c r="A10" s="20"/>
      <c r="B10" s="287" t="s">
        <v>17</v>
      </c>
      <c r="C10" s="288">
        <v>139844.07</v>
      </c>
      <c r="D10" s="290">
        <f>C10/C8</f>
        <v>0.46759053903020181</v>
      </c>
      <c r="E10" s="286"/>
      <c r="F10" s="22"/>
      <c r="G10" s="22"/>
      <c r="H10" s="102" t="s">
        <v>17</v>
      </c>
      <c r="I10" s="103">
        <v>151109.57999999999</v>
      </c>
      <c r="J10" s="105">
        <f>I10/I8</f>
        <v>0.48688583173757566</v>
      </c>
      <c r="K10" s="101"/>
      <c r="L10" s="26"/>
    </row>
    <row r="11" spans="1:12" ht="15.75">
      <c r="A11" s="20"/>
      <c r="B11" s="287" t="s">
        <v>18</v>
      </c>
      <c r="C11" s="701">
        <v>0.05</v>
      </c>
      <c r="D11" s="702"/>
      <c r="E11" s="286"/>
      <c r="F11" s="22"/>
      <c r="G11" s="22"/>
      <c r="H11" s="102" t="s">
        <v>19</v>
      </c>
      <c r="I11" s="703">
        <v>0.05</v>
      </c>
      <c r="J11" s="658"/>
      <c r="K11" s="101"/>
      <c r="L11" s="26"/>
    </row>
    <row r="12" spans="1:12" ht="15.75">
      <c r="A12" s="20"/>
      <c r="B12" s="287" t="s">
        <v>20</v>
      </c>
      <c r="C12" s="704">
        <f>C11*D10</f>
        <v>2.3379526951510091E-2</v>
      </c>
      <c r="D12" s="702"/>
      <c r="E12" s="286"/>
      <c r="F12" s="22"/>
      <c r="G12" s="22"/>
      <c r="H12" s="102" t="s">
        <v>21</v>
      </c>
      <c r="I12" s="705">
        <f>I11*J10</f>
        <v>2.4344291586878786E-2</v>
      </c>
      <c r="J12" s="658"/>
      <c r="K12" s="101"/>
      <c r="L12" s="26"/>
    </row>
    <row r="13" spans="1:12" ht="15.75" customHeight="1">
      <c r="A13" s="20"/>
      <c r="B13" s="677" t="s">
        <v>256</v>
      </c>
      <c r="C13" s="678"/>
      <c r="D13" s="678"/>
      <c r="E13" s="679"/>
      <c r="F13" s="22"/>
      <c r="G13" s="22"/>
      <c r="H13" s="677" t="s">
        <v>256</v>
      </c>
      <c r="I13" s="683"/>
      <c r="J13" s="683"/>
      <c r="K13" s="684"/>
      <c r="L13" s="26"/>
    </row>
    <row r="14" spans="1:12" ht="12" customHeight="1">
      <c r="A14" s="20"/>
      <c r="B14" s="680"/>
      <c r="C14" s="681"/>
      <c r="D14" s="681"/>
      <c r="E14" s="682"/>
      <c r="F14" s="22"/>
      <c r="G14" s="22"/>
      <c r="H14" s="685"/>
      <c r="I14" s="686"/>
      <c r="J14" s="686"/>
      <c r="K14" s="687"/>
      <c r="L14" s="26"/>
    </row>
    <row r="15" spans="1:12">
      <c r="A15" s="20"/>
      <c r="B15" s="688" t="s">
        <v>59</v>
      </c>
      <c r="C15" s="689"/>
      <c r="D15" s="689"/>
      <c r="E15" s="690"/>
      <c r="F15" s="22"/>
      <c r="G15" s="22"/>
      <c r="H15" s="691" t="s">
        <v>59</v>
      </c>
      <c r="I15" s="692"/>
      <c r="J15" s="692"/>
      <c r="K15" s="693"/>
      <c r="L15" s="27"/>
    </row>
    <row r="16" spans="1:12">
      <c r="A16" s="20"/>
      <c r="B16" s="102"/>
      <c r="C16" s="281"/>
      <c r="D16" s="281"/>
      <c r="E16" s="282"/>
      <c r="F16" s="22"/>
      <c r="G16" s="22"/>
      <c r="H16" s="106"/>
      <c r="I16" s="107"/>
      <c r="J16" s="107"/>
      <c r="K16" s="108"/>
      <c r="L16" s="28"/>
    </row>
    <row r="17" spans="1:12">
      <c r="A17" s="29"/>
      <c r="B17" s="102" t="s">
        <v>22</v>
      </c>
      <c r="C17" s="109"/>
      <c r="D17" s="109"/>
      <c r="E17" s="110">
        <v>0.04</v>
      </c>
      <c r="F17" s="30"/>
      <c r="G17" s="30"/>
      <c r="H17" s="102" t="s">
        <v>22</v>
      </c>
      <c r="I17" s="109"/>
      <c r="J17" s="109"/>
      <c r="K17" s="110">
        <f t="shared" ref="K17:K23" si="0">E17</f>
        <v>0.04</v>
      </c>
      <c r="L17" s="31"/>
    </row>
    <row r="18" spans="1:12">
      <c r="A18" s="29"/>
      <c r="B18" s="102" t="s">
        <v>23</v>
      </c>
      <c r="C18" s="109"/>
      <c r="D18" s="109"/>
      <c r="E18" s="110">
        <v>8.0000000000000002E-3</v>
      </c>
      <c r="F18" s="30"/>
      <c r="G18" s="30"/>
      <c r="H18" s="102" t="s">
        <v>23</v>
      </c>
      <c r="I18" s="109"/>
      <c r="J18" s="109"/>
      <c r="K18" s="110">
        <f t="shared" si="0"/>
        <v>8.0000000000000002E-3</v>
      </c>
      <c r="L18" s="31"/>
    </row>
    <row r="19" spans="1:12">
      <c r="A19" s="29"/>
      <c r="B19" s="111" t="s">
        <v>24</v>
      </c>
      <c r="C19" s="109"/>
      <c r="D19" s="109"/>
      <c r="E19" s="110">
        <v>1.2699999999999999E-2</v>
      </c>
      <c r="F19" s="30"/>
      <c r="G19" s="30"/>
      <c r="H19" s="111" t="s">
        <v>24</v>
      </c>
      <c r="I19" s="109"/>
      <c r="J19" s="109"/>
      <c r="K19" s="110">
        <f t="shared" si="0"/>
        <v>1.2699999999999999E-2</v>
      </c>
      <c r="L19" s="31"/>
    </row>
    <row r="20" spans="1:12">
      <c r="A20" s="32"/>
      <c r="B20" s="111" t="s">
        <v>25</v>
      </c>
      <c r="C20" s="109"/>
      <c r="D20" s="109"/>
      <c r="E20" s="110">
        <v>1.23E-2</v>
      </c>
      <c r="F20" s="30"/>
      <c r="G20" s="30"/>
      <c r="H20" s="111" t="s">
        <v>25</v>
      </c>
      <c r="I20" s="109"/>
      <c r="J20" s="109"/>
      <c r="K20" s="110">
        <f t="shared" si="0"/>
        <v>1.23E-2</v>
      </c>
      <c r="L20" s="31"/>
    </row>
    <row r="21" spans="1:12" ht="15.75" customHeight="1">
      <c r="A21" s="32"/>
      <c r="B21" s="111" t="s">
        <v>26</v>
      </c>
      <c r="C21" s="109"/>
      <c r="D21" s="109"/>
      <c r="E21" s="110">
        <v>7.3999999999999996E-2</v>
      </c>
      <c r="F21" s="30"/>
      <c r="G21" s="30"/>
      <c r="H21" s="111" t="s">
        <v>26</v>
      </c>
      <c r="I21" s="109"/>
      <c r="J21" s="109"/>
      <c r="K21" s="110">
        <f t="shared" si="0"/>
        <v>7.3999999999999996E-2</v>
      </c>
      <c r="L21" s="31"/>
    </row>
    <row r="22" spans="1:12" ht="15.75" customHeight="1">
      <c r="A22" s="32"/>
      <c r="B22" s="111" t="s">
        <v>27</v>
      </c>
      <c r="C22" s="109"/>
      <c r="D22" s="109"/>
      <c r="E22" s="110">
        <v>6.4999999999999997E-3</v>
      </c>
      <c r="F22" s="30"/>
      <c r="G22" s="30"/>
      <c r="H22" s="111" t="s">
        <v>27</v>
      </c>
      <c r="I22" s="109"/>
      <c r="J22" s="109"/>
      <c r="K22" s="110">
        <f t="shared" si="0"/>
        <v>6.4999999999999997E-3</v>
      </c>
      <c r="L22" s="31"/>
    </row>
    <row r="23" spans="1:12" ht="15.75" customHeight="1">
      <c r="A23" s="32"/>
      <c r="B23" s="111" t="s">
        <v>28</v>
      </c>
      <c r="C23" s="109"/>
      <c r="D23" s="109"/>
      <c r="E23" s="110">
        <v>0.03</v>
      </c>
      <c r="F23" s="30"/>
      <c r="G23" s="30"/>
      <c r="H23" s="111" t="s">
        <v>28</v>
      </c>
      <c r="I23" s="109"/>
      <c r="J23" s="109"/>
      <c r="K23" s="110">
        <f t="shared" si="0"/>
        <v>0.03</v>
      </c>
      <c r="L23" s="31"/>
    </row>
    <row r="24" spans="1:12" ht="15.75" customHeight="1">
      <c r="A24" s="32"/>
      <c r="B24" s="111" t="s">
        <v>29</v>
      </c>
      <c r="C24" s="109"/>
      <c r="D24" s="109"/>
      <c r="E24" s="110">
        <f>C12</f>
        <v>2.3379526951510091E-2</v>
      </c>
      <c r="F24" s="30"/>
      <c r="G24" s="30"/>
      <c r="H24" s="111" t="s">
        <v>29</v>
      </c>
      <c r="I24" s="109"/>
      <c r="J24" s="109"/>
      <c r="K24" s="110">
        <f>I12</f>
        <v>2.4344291586878786E-2</v>
      </c>
      <c r="L24" s="31"/>
    </row>
    <row r="25" spans="1:12" ht="15.75" customHeight="1">
      <c r="A25" s="32"/>
      <c r="B25" s="111" t="s">
        <v>30</v>
      </c>
      <c r="C25" s="109"/>
      <c r="D25" s="109"/>
      <c r="E25" s="110">
        <v>2.7E-2</v>
      </c>
      <c r="F25" s="30"/>
      <c r="G25" s="30"/>
      <c r="H25" s="111" t="s">
        <v>30</v>
      </c>
      <c r="I25" s="109"/>
      <c r="J25" s="109"/>
      <c r="K25" s="110">
        <v>0</v>
      </c>
      <c r="L25" s="31"/>
    </row>
    <row r="26" spans="1:12" ht="14.25" customHeight="1">
      <c r="A26" s="32"/>
      <c r="B26" s="111"/>
      <c r="C26" s="109"/>
      <c r="D26" s="291" t="s">
        <v>31</v>
      </c>
      <c r="E26" s="292">
        <f>(((1+E17+E18+E19)*(1+E20)*(1+E21))/(1-(E22+E23+E24+E25)))-1</f>
        <v>0.26292629853099458</v>
      </c>
      <c r="F26" s="33"/>
      <c r="G26" s="33"/>
      <c r="H26" s="112"/>
      <c r="I26" s="113"/>
      <c r="J26" s="291" t="s">
        <v>31</v>
      </c>
      <c r="K26" s="292">
        <f>(((1+K17+K18+K19)*(1+K20)*(1+K21))/(1-(K22+K23+K24+K25)))-1</f>
        <v>0.22791550837565899</v>
      </c>
      <c r="L26" s="34"/>
    </row>
    <row r="27" spans="1:12" ht="14.25" customHeight="1">
      <c r="A27" s="32"/>
      <c r="B27" s="111"/>
      <c r="C27" s="109"/>
      <c r="D27" s="283"/>
      <c r="E27" s="110"/>
      <c r="F27" s="35"/>
      <c r="G27" s="35"/>
      <c r="H27" s="112"/>
      <c r="I27" s="113"/>
      <c r="J27" s="114"/>
      <c r="K27" s="115"/>
      <c r="L27" s="34"/>
    </row>
    <row r="28" spans="1:12" ht="15" customHeight="1">
      <c r="A28" s="32"/>
      <c r="B28" s="694" t="s">
        <v>853</v>
      </c>
      <c r="C28" s="695"/>
      <c r="D28" s="695"/>
      <c r="E28" s="696"/>
      <c r="F28" s="35"/>
      <c r="G28" s="35"/>
      <c r="H28" s="694" t="str">
        <f>B28</f>
        <v>Santiago/RS, 30 de março de 2026</v>
      </c>
      <c r="I28" s="697"/>
      <c r="J28" s="697"/>
      <c r="K28" s="698"/>
      <c r="L28" s="36"/>
    </row>
    <row r="29" spans="1:12" ht="15" customHeight="1">
      <c r="A29" s="32"/>
      <c r="B29" s="256"/>
      <c r="C29" s="257"/>
      <c r="D29" s="258"/>
      <c r="E29" s="259"/>
      <c r="F29" s="35"/>
      <c r="G29" s="35"/>
      <c r="H29" s="116"/>
      <c r="I29" s="117"/>
      <c r="J29" s="118"/>
      <c r="K29" s="119"/>
      <c r="L29" s="37"/>
    </row>
    <row r="30" spans="1:12" ht="15" customHeight="1">
      <c r="A30" s="32"/>
      <c r="B30" s="260"/>
      <c r="C30" s="261"/>
      <c r="D30" s="262"/>
      <c r="E30" s="263"/>
      <c r="F30" s="35"/>
      <c r="G30" s="35"/>
      <c r="H30" s="116"/>
      <c r="I30" s="117"/>
      <c r="J30" s="118"/>
      <c r="K30" s="119"/>
      <c r="L30" s="37"/>
    </row>
    <row r="31" spans="1:12" ht="15" customHeight="1">
      <c r="A31" s="32"/>
      <c r="B31" s="260"/>
      <c r="C31" s="261"/>
      <c r="D31" s="264"/>
      <c r="E31" s="263"/>
      <c r="F31" s="35"/>
      <c r="G31" s="35"/>
      <c r="H31" s="116"/>
      <c r="I31" s="117"/>
      <c r="J31" s="120"/>
      <c r="K31" s="119"/>
      <c r="L31" s="37"/>
    </row>
    <row r="32" spans="1:12" ht="15.75" customHeight="1">
      <c r="A32" s="32"/>
      <c r="B32" s="663" t="s">
        <v>275</v>
      </c>
      <c r="C32" s="664"/>
      <c r="D32" s="664"/>
      <c r="E32" s="665"/>
      <c r="F32" s="35"/>
      <c r="G32" s="35"/>
      <c r="H32" s="670" t="s">
        <v>275</v>
      </c>
      <c r="I32" s="671"/>
      <c r="J32" s="671"/>
      <c r="K32" s="672"/>
      <c r="L32" s="39"/>
    </row>
    <row r="33" spans="1:12" ht="15.75" customHeight="1">
      <c r="A33" s="32"/>
      <c r="B33" s="666"/>
      <c r="C33" s="664"/>
      <c r="D33" s="664"/>
      <c r="E33" s="665"/>
      <c r="F33" s="35"/>
      <c r="G33" s="35"/>
      <c r="H33" s="673"/>
      <c r="I33" s="671"/>
      <c r="J33" s="671"/>
      <c r="K33" s="672"/>
      <c r="L33" s="38"/>
    </row>
    <row r="34" spans="1:12" ht="15.75" customHeight="1">
      <c r="A34" s="32"/>
      <c r="B34" s="666"/>
      <c r="C34" s="664"/>
      <c r="D34" s="664"/>
      <c r="E34" s="665"/>
      <c r="F34" s="35"/>
      <c r="G34" s="35"/>
      <c r="H34" s="673"/>
      <c r="I34" s="671"/>
      <c r="J34" s="671"/>
      <c r="K34" s="672"/>
      <c r="L34" s="38"/>
    </row>
    <row r="35" spans="1:12" ht="46.15" customHeight="1" thickBot="1">
      <c r="A35" s="32"/>
      <c r="B35" s="667"/>
      <c r="C35" s="668"/>
      <c r="D35" s="668"/>
      <c r="E35" s="669"/>
      <c r="F35" s="35"/>
      <c r="G35" s="35"/>
      <c r="H35" s="674"/>
      <c r="I35" s="675"/>
      <c r="J35" s="675"/>
      <c r="K35" s="676"/>
      <c r="L35" s="34"/>
    </row>
    <row r="36" spans="1:12" ht="16.149999999999999" customHeight="1">
      <c r="A36" s="32"/>
      <c r="B36" s="649" t="s">
        <v>32</v>
      </c>
      <c r="C36" s="650"/>
      <c r="D36" s="650"/>
      <c r="E36" s="651"/>
      <c r="F36" s="35"/>
      <c r="G36" s="35"/>
      <c r="H36" s="649" t="s">
        <v>32</v>
      </c>
      <c r="I36" s="655"/>
      <c r="J36" s="655"/>
      <c r="K36" s="656"/>
      <c r="L36" s="40"/>
    </row>
    <row r="37" spans="1:12" ht="15" customHeight="1">
      <c r="A37" s="32"/>
      <c r="B37" s="652"/>
      <c r="C37" s="653"/>
      <c r="D37" s="653"/>
      <c r="E37" s="654"/>
      <c r="F37" s="35"/>
      <c r="G37" s="35"/>
      <c r="H37" s="657"/>
      <c r="I37" s="658"/>
      <c r="J37" s="658"/>
      <c r="K37" s="659"/>
      <c r="L37" s="40"/>
    </row>
    <row r="38" spans="1:12" ht="15.75" customHeight="1" thickBot="1">
      <c r="A38" s="32"/>
      <c r="B38" s="660"/>
      <c r="C38" s="661"/>
      <c r="D38" s="661"/>
      <c r="E38" s="662"/>
      <c r="F38" s="35"/>
      <c r="G38" s="35"/>
      <c r="H38" s="660"/>
      <c r="I38" s="661"/>
      <c r="J38" s="661"/>
      <c r="K38" s="662"/>
      <c r="L38" s="41"/>
    </row>
    <row r="39" spans="1:12" ht="15" customHeight="1">
      <c r="A39" s="32"/>
      <c r="B39" s="20"/>
      <c r="C39" s="21"/>
      <c r="D39" s="20"/>
      <c r="E39" s="20"/>
      <c r="F39" s="35"/>
      <c r="G39" s="35"/>
      <c r="H39" s="20"/>
      <c r="I39" s="21"/>
      <c r="J39" s="20"/>
      <c r="K39" s="20"/>
      <c r="L39" s="20"/>
    </row>
    <row r="40" spans="1:12" ht="15.75" customHeight="1">
      <c r="A40" s="20"/>
      <c r="B40" s="20"/>
      <c r="C40" s="21"/>
      <c r="D40" s="20"/>
      <c r="E40" s="20"/>
      <c r="F40" s="22"/>
      <c r="G40" s="22"/>
      <c r="H40" s="20"/>
      <c r="I40" s="21"/>
      <c r="J40" s="20"/>
      <c r="K40" s="20"/>
      <c r="L40" s="20"/>
    </row>
    <row r="41" spans="1:12" ht="15.75" customHeight="1">
      <c r="A41" s="20"/>
      <c r="B41" s="20"/>
      <c r="C41" s="21"/>
      <c r="D41" s="20"/>
      <c r="E41" s="20"/>
      <c r="F41" s="22"/>
      <c r="G41" s="22"/>
      <c r="H41" s="20"/>
      <c r="I41" s="21"/>
      <c r="J41" s="20"/>
      <c r="K41" s="20"/>
      <c r="L41" s="20"/>
    </row>
    <row r="42" spans="1:12" ht="15.75" customHeight="1">
      <c r="A42" s="20"/>
      <c r="B42" s="20"/>
      <c r="C42" s="21"/>
      <c r="D42" s="20"/>
      <c r="E42" s="20"/>
      <c r="F42" s="22"/>
      <c r="G42" s="22"/>
      <c r="H42" s="20"/>
      <c r="I42" s="21"/>
      <c r="J42" s="20"/>
      <c r="K42" s="20"/>
      <c r="L42" s="20"/>
    </row>
    <row r="43" spans="1:12" ht="15.75" customHeight="1">
      <c r="A43" s="20"/>
      <c r="B43" s="20"/>
      <c r="C43" s="21"/>
      <c r="D43" s="20"/>
      <c r="E43" s="20"/>
      <c r="F43" s="22"/>
      <c r="G43" s="22"/>
      <c r="H43" s="20"/>
      <c r="I43" s="21"/>
      <c r="J43" s="20"/>
      <c r="K43" s="20"/>
      <c r="L43" s="20"/>
    </row>
    <row r="44" spans="1:12" ht="15.75" customHeight="1">
      <c r="A44" s="20"/>
      <c r="B44" s="20"/>
      <c r="C44" s="21"/>
      <c r="D44" s="20"/>
      <c r="E44" s="20"/>
      <c r="F44" s="22"/>
      <c r="G44" s="22"/>
      <c r="H44" s="20"/>
      <c r="I44" s="21"/>
      <c r="J44" s="20"/>
      <c r="K44" s="20"/>
      <c r="L44" s="20"/>
    </row>
    <row r="45" spans="1:12" ht="15.75" customHeight="1">
      <c r="A45" s="20"/>
      <c r="B45" s="20"/>
      <c r="C45" s="21"/>
      <c r="D45" s="20"/>
      <c r="E45" s="20"/>
      <c r="F45" s="22"/>
      <c r="G45" s="22"/>
      <c r="H45" s="20"/>
      <c r="I45" s="21"/>
      <c r="J45" s="20"/>
      <c r="K45" s="20"/>
      <c r="L45" s="20"/>
    </row>
    <row r="46" spans="1:12" ht="15.75" customHeight="1">
      <c r="A46" s="20"/>
      <c r="B46" s="20"/>
      <c r="C46" s="21"/>
      <c r="D46" s="20"/>
      <c r="E46" s="20"/>
      <c r="F46" s="22"/>
      <c r="G46" s="22"/>
      <c r="H46" s="20"/>
      <c r="I46" s="21"/>
      <c r="J46" s="20"/>
      <c r="K46" s="20"/>
      <c r="L46" s="20"/>
    </row>
    <row r="47" spans="1:12" ht="15.75" customHeight="1">
      <c r="A47" s="20"/>
      <c r="B47" s="20"/>
      <c r="C47" s="21"/>
      <c r="D47" s="20"/>
      <c r="E47" s="20"/>
      <c r="F47" s="22"/>
      <c r="G47" s="22"/>
      <c r="H47" s="20"/>
      <c r="I47" s="21"/>
      <c r="J47" s="20"/>
      <c r="K47" s="20"/>
      <c r="L47" s="20"/>
    </row>
    <row r="48" spans="1:12" ht="15.75" customHeight="1">
      <c r="A48" s="20"/>
      <c r="B48" s="20"/>
      <c r="C48" s="21"/>
      <c r="D48" s="20"/>
      <c r="E48" s="20"/>
      <c r="F48" s="22"/>
      <c r="G48" s="22"/>
      <c r="H48" s="20"/>
      <c r="I48" s="21"/>
      <c r="J48" s="20"/>
      <c r="K48" s="20"/>
      <c r="L48" s="20"/>
    </row>
    <row r="49" spans="1:12" ht="15.75" customHeight="1">
      <c r="A49" s="20"/>
      <c r="B49" s="20"/>
      <c r="C49" s="21"/>
      <c r="D49" s="20"/>
      <c r="E49" s="20"/>
      <c r="F49" s="22"/>
      <c r="G49" s="22"/>
      <c r="H49" s="20"/>
      <c r="I49" s="21"/>
      <c r="J49" s="20"/>
      <c r="K49" s="20"/>
      <c r="L49" s="20"/>
    </row>
    <row r="50" spans="1:12" ht="15.75" customHeight="1">
      <c r="A50" s="20"/>
      <c r="B50" s="20"/>
      <c r="C50" s="21"/>
      <c r="D50" s="20"/>
      <c r="E50" s="20"/>
      <c r="F50" s="22"/>
      <c r="G50" s="22"/>
      <c r="H50" s="20"/>
      <c r="I50" s="21"/>
      <c r="J50" s="20"/>
      <c r="K50" s="20"/>
      <c r="L50" s="20"/>
    </row>
    <row r="51" spans="1:12" ht="15.75" customHeight="1">
      <c r="A51" s="20"/>
      <c r="B51" s="20"/>
      <c r="C51" s="21"/>
      <c r="D51" s="20"/>
      <c r="E51" s="20"/>
      <c r="F51" s="22"/>
      <c r="G51" s="22"/>
      <c r="H51" s="20"/>
      <c r="I51" s="21"/>
      <c r="J51" s="20"/>
      <c r="K51" s="20"/>
      <c r="L51" s="20"/>
    </row>
    <row r="52" spans="1:12" ht="15.75" customHeight="1">
      <c r="A52" s="20"/>
      <c r="B52" s="20"/>
      <c r="C52" s="21"/>
      <c r="D52" s="20"/>
      <c r="E52" s="20"/>
      <c r="F52" s="22"/>
      <c r="G52" s="22"/>
      <c r="H52" s="20"/>
      <c r="I52" s="21"/>
      <c r="J52" s="20"/>
      <c r="K52" s="20"/>
      <c r="L52" s="20"/>
    </row>
    <row r="53" spans="1:12" ht="15.75" customHeight="1">
      <c r="A53" s="20"/>
      <c r="B53" s="20"/>
      <c r="C53" s="21"/>
      <c r="D53" s="20"/>
      <c r="E53" s="20"/>
      <c r="F53" s="22"/>
      <c r="G53" s="22"/>
      <c r="H53" s="20"/>
      <c r="I53" s="21"/>
      <c r="J53" s="20"/>
      <c r="K53" s="20"/>
      <c r="L53" s="20"/>
    </row>
    <row r="54" spans="1:12" ht="15.75" customHeight="1">
      <c r="A54" s="20"/>
      <c r="B54" s="20"/>
      <c r="C54" s="21"/>
      <c r="D54" s="20"/>
      <c r="E54" s="20"/>
      <c r="F54" s="22"/>
      <c r="G54" s="22"/>
      <c r="H54" s="20"/>
      <c r="I54" s="21"/>
      <c r="J54" s="20"/>
      <c r="K54" s="20"/>
      <c r="L54" s="20"/>
    </row>
    <row r="55" spans="1:12" ht="15.75" customHeight="1">
      <c r="A55" s="20"/>
      <c r="B55" s="20"/>
      <c r="C55" s="21"/>
      <c r="D55" s="20"/>
      <c r="E55" s="20"/>
      <c r="F55" s="22"/>
      <c r="G55" s="22"/>
      <c r="H55" s="20"/>
      <c r="I55" s="21"/>
      <c r="J55" s="20"/>
      <c r="K55" s="20"/>
      <c r="L55" s="20"/>
    </row>
    <row r="56" spans="1:12" ht="15.75" customHeight="1">
      <c r="A56" s="20"/>
      <c r="B56" s="20"/>
      <c r="C56" s="21"/>
      <c r="D56" s="20"/>
      <c r="E56" s="20"/>
      <c r="F56" s="22"/>
      <c r="G56" s="22"/>
      <c r="H56" s="20"/>
      <c r="I56" s="21"/>
      <c r="J56" s="20"/>
      <c r="K56" s="20"/>
      <c r="L56" s="20"/>
    </row>
    <row r="57" spans="1:12" ht="15.75" customHeight="1">
      <c r="A57" s="20"/>
      <c r="B57" s="20"/>
      <c r="C57" s="21"/>
      <c r="D57" s="20"/>
      <c r="E57" s="20"/>
      <c r="F57" s="22"/>
      <c r="G57" s="22"/>
      <c r="H57" s="20"/>
      <c r="I57" s="21"/>
      <c r="J57" s="20"/>
      <c r="K57" s="20"/>
      <c r="L57" s="20"/>
    </row>
    <row r="58" spans="1:12" ht="15.75" customHeight="1">
      <c r="A58" s="20"/>
      <c r="B58" s="20"/>
      <c r="C58" s="21"/>
      <c r="D58" s="20"/>
      <c r="E58" s="20"/>
      <c r="F58" s="22"/>
      <c r="G58" s="22"/>
      <c r="H58" s="20"/>
      <c r="I58" s="21"/>
      <c r="J58" s="20"/>
      <c r="K58" s="20"/>
      <c r="L58" s="20"/>
    </row>
    <row r="59" spans="1:12" ht="15.75" customHeight="1">
      <c r="A59" s="20"/>
      <c r="B59" s="20"/>
      <c r="C59" s="21"/>
      <c r="D59" s="20"/>
      <c r="E59" s="20"/>
      <c r="F59" s="22"/>
      <c r="G59" s="22"/>
      <c r="H59" s="20"/>
      <c r="I59" s="21"/>
      <c r="J59" s="20"/>
      <c r="K59" s="20"/>
      <c r="L59" s="20"/>
    </row>
    <row r="60" spans="1:12" ht="15.75" customHeight="1">
      <c r="A60" s="20"/>
      <c r="B60" s="20"/>
      <c r="C60" s="21"/>
      <c r="D60" s="20"/>
      <c r="E60" s="20"/>
      <c r="F60" s="22"/>
      <c r="G60" s="22"/>
      <c r="H60" s="20"/>
      <c r="I60" s="21"/>
      <c r="J60" s="20"/>
      <c r="K60" s="20"/>
      <c r="L60" s="20"/>
    </row>
    <row r="61" spans="1:12" ht="15.75" customHeight="1">
      <c r="A61" s="20"/>
      <c r="B61" s="20"/>
      <c r="C61" s="21"/>
      <c r="D61" s="20"/>
      <c r="E61" s="20"/>
      <c r="F61" s="22"/>
      <c r="G61" s="22"/>
      <c r="H61" s="20"/>
      <c r="I61" s="21"/>
      <c r="J61" s="20"/>
      <c r="K61" s="20"/>
      <c r="L61" s="20"/>
    </row>
    <row r="62" spans="1:12" ht="15.75" customHeight="1">
      <c r="A62" s="20"/>
      <c r="B62" s="20"/>
      <c r="C62" s="21"/>
      <c r="D62" s="20"/>
      <c r="E62" s="20"/>
      <c r="F62" s="22"/>
      <c r="G62" s="22"/>
      <c r="H62" s="20"/>
      <c r="I62" s="21"/>
      <c r="J62" s="20"/>
      <c r="K62" s="20"/>
      <c r="L62" s="20"/>
    </row>
    <row r="63" spans="1:12" ht="15.75" customHeight="1">
      <c r="A63" s="20"/>
      <c r="B63" s="20"/>
      <c r="C63" s="21"/>
      <c r="D63" s="20"/>
      <c r="E63" s="20"/>
      <c r="F63" s="22"/>
      <c r="G63" s="22"/>
      <c r="H63" s="20"/>
      <c r="I63" s="21"/>
      <c r="J63" s="20"/>
      <c r="K63" s="20"/>
      <c r="L63" s="20"/>
    </row>
    <row r="64" spans="1:12" ht="15.75" customHeight="1">
      <c r="A64" s="20"/>
      <c r="B64" s="20"/>
      <c r="C64" s="21"/>
      <c r="D64" s="20"/>
      <c r="E64" s="20"/>
      <c r="F64" s="22"/>
      <c r="G64" s="22"/>
      <c r="H64" s="20"/>
      <c r="I64" s="21"/>
      <c r="J64" s="20"/>
      <c r="K64" s="20"/>
      <c r="L64" s="20"/>
    </row>
    <row r="65" spans="1:12" ht="15.75" customHeight="1">
      <c r="A65" s="20"/>
      <c r="B65" s="20"/>
      <c r="C65" s="21"/>
      <c r="D65" s="20"/>
      <c r="E65" s="20"/>
      <c r="F65" s="22"/>
      <c r="G65" s="22"/>
      <c r="H65" s="20"/>
      <c r="I65" s="21"/>
      <c r="J65" s="20"/>
      <c r="K65" s="20"/>
      <c r="L65" s="20"/>
    </row>
    <row r="66" spans="1:12" ht="15.75" customHeight="1">
      <c r="A66" s="20"/>
      <c r="B66" s="20"/>
      <c r="C66" s="21"/>
      <c r="D66" s="20"/>
      <c r="E66" s="20"/>
      <c r="F66" s="22"/>
      <c r="G66" s="22"/>
      <c r="H66" s="20"/>
      <c r="I66" s="21"/>
      <c r="J66" s="20"/>
      <c r="K66" s="20"/>
      <c r="L66" s="20"/>
    </row>
    <row r="67" spans="1:12" ht="15.75" customHeight="1">
      <c r="A67" s="20"/>
      <c r="B67" s="20"/>
      <c r="C67" s="21"/>
      <c r="D67" s="20"/>
      <c r="E67" s="20"/>
      <c r="F67" s="22"/>
      <c r="G67" s="22"/>
      <c r="H67" s="20"/>
      <c r="I67" s="21"/>
      <c r="J67" s="20"/>
      <c r="K67" s="20"/>
      <c r="L67" s="20"/>
    </row>
    <row r="68" spans="1:12" ht="15.75" customHeight="1">
      <c r="A68" s="20"/>
      <c r="B68" s="20"/>
      <c r="C68" s="21"/>
      <c r="D68" s="20"/>
      <c r="E68" s="20"/>
      <c r="F68" s="22"/>
      <c r="G68" s="22"/>
      <c r="H68" s="20"/>
      <c r="I68" s="21"/>
      <c r="J68" s="20"/>
      <c r="K68" s="20"/>
      <c r="L68" s="20"/>
    </row>
    <row r="69" spans="1:12" ht="15.75" customHeight="1">
      <c r="A69" s="20"/>
      <c r="B69" s="20"/>
      <c r="C69" s="21"/>
      <c r="D69" s="20"/>
      <c r="E69" s="20"/>
      <c r="F69" s="22"/>
      <c r="G69" s="22"/>
      <c r="H69" s="20"/>
      <c r="I69" s="21"/>
      <c r="J69" s="20"/>
      <c r="K69" s="20"/>
      <c r="L69" s="20"/>
    </row>
    <row r="70" spans="1:12" ht="15.75" customHeight="1">
      <c r="A70" s="20"/>
      <c r="B70" s="20"/>
      <c r="C70" s="21"/>
      <c r="D70" s="20"/>
      <c r="E70" s="20"/>
      <c r="F70" s="22"/>
      <c r="G70" s="22"/>
      <c r="H70" s="20"/>
      <c r="I70" s="21"/>
      <c r="J70" s="20"/>
      <c r="K70" s="20"/>
      <c r="L70" s="20"/>
    </row>
    <row r="71" spans="1:12" ht="15.75" customHeight="1">
      <c r="A71" s="20"/>
      <c r="B71" s="20"/>
      <c r="C71" s="21"/>
      <c r="D71" s="20"/>
      <c r="E71" s="20"/>
      <c r="F71" s="22"/>
      <c r="G71" s="22"/>
      <c r="H71" s="20"/>
      <c r="I71" s="21"/>
      <c r="J71" s="20"/>
      <c r="K71" s="20"/>
      <c r="L71" s="20"/>
    </row>
    <row r="72" spans="1:12" ht="15.75" customHeight="1">
      <c r="A72" s="20"/>
      <c r="B72" s="20"/>
      <c r="C72" s="21"/>
      <c r="D72" s="20"/>
      <c r="E72" s="20"/>
      <c r="F72" s="22"/>
      <c r="G72" s="22"/>
      <c r="H72" s="20"/>
      <c r="I72" s="21"/>
      <c r="J72" s="20"/>
      <c r="K72" s="20"/>
      <c r="L72" s="20"/>
    </row>
    <row r="73" spans="1:12" ht="15.75" customHeight="1">
      <c r="A73" s="20"/>
      <c r="B73" s="20"/>
      <c r="C73" s="21"/>
      <c r="D73" s="20"/>
      <c r="E73" s="20"/>
      <c r="F73" s="22"/>
      <c r="G73" s="22"/>
      <c r="H73" s="20"/>
      <c r="I73" s="21"/>
      <c r="J73" s="20"/>
      <c r="K73" s="20"/>
      <c r="L73" s="20"/>
    </row>
    <row r="74" spans="1:12" ht="15.75" customHeight="1">
      <c r="A74" s="20"/>
      <c r="B74" s="20"/>
      <c r="C74" s="21"/>
      <c r="D74" s="20"/>
      <c r="E74" s="20"/>
      <c r="F74" s="22"/>
      <c r="G74" s="22"/>
      <c r="H74" s="20"/>
      <c r="I74" s="21"/>
      <c r="J74" s="20"/>
      <c r="K74" s="20"/>
      <c r="L74" s="20"/>
    </row>
    <row r="75" spans="1:12" ht="15.75" customHeight="1">
      <c r="A75" s="20"/>
      <c r="B75" s="20"/>
      <c r="C75" s="21"/>
      <c r="D75" s="20"/>
      <c r="E75" s="20"/>
      <c r="F75" s="22"/>
      <c r="G75" s="22"/>
      <c r="H75" s="20"/>
      <c r="I75" s="21"/>
      <c r="J75" s="20"/>
      <c r="K75" s="20"/>
      <c r="L75" s="20"/>
    </row>
    <row r="76" spans="1:12" ht="15.75" customHeight="1">
      <c r="A76" s="20"/>
      <c r="B76" s="20"/>
      <c r="C76" s="21"/>
      <c r="D76" s="20"/>
      <c r="E76" s="20"/>
      <c r="F76" s="22"/>
      <c r="G76" s="22"/>
      <c r="H76" s="20"/>
      <c r="I76" s="21"/>
      <c r="J76" s="20"/>
      <c r="K76" s="20"/>
      <c r="L76" s="20"/>
    </row>
    <row r="77" spans="1:12" ht="15.75" customHeight="1">
      <c r="A77" s="20"/>
      <c r="B77" s="20"/>
      <c r="C77" s="21"/>
      <c r="D77" s="20"/>
      <c r="E77" s="20"/>
      <c r="F77" s="22"/>
      <c r="G77" s="22"/>
      <c r="H77" s="20"/>
      <c r="I77" s="21"/>
      <c r="J77" s="20"/>
      <c r="K77" s="20"/>
      <c r="L77" s="20"/>
    </row>
    <row r="78" spans="1:12" ht="15.75" customHeight="1">
      <c r="A78" s="20"/>
      <c r="B78" s="20"/>
      <c r="C78" s="21"/>
      <c r="D78" s="20"/>
      <c r="E78" s="20"/>
      <c r="F78" s="22"/>
      <c r="G78" s="22"/>
      <c r="H78" s="20"/>
      <c r="I78" s="21"/>
      <c r="J78" s="20"/>
      <c r="K78" s="20"/>
      <c r="L78" s="20"/>
    </row>
    <row r="79" spans="1:12" ht="15.75" customHeight="1">
      <c r="A79" s="20"/>
      <c r="B79" s="20"/>
      <c r="C79" s="21"/>
      <c r="D79" s="20"/>
      <c r="E79" s="20"/>
      <c r="F79" s="22"/>
      <c r="G79" s="22"/>
      <c r="H79" s="20"/>
      <c r="I79" s="21"/>
      <c r="J79" s="20"/>
      <c r="K79" s="20"/>
      <c r="L79" s="20"/>
    </row>
    <row r="80" spans="1:12" ht="15.75" customHeight="1">
      <c r="A80" s="20"/>
      <c r="B80" s="20"/>
      <c r="C80" s="21"/>
      <c r="D80" s="20"/>
      <c r="E80" s="20"/>
      <c r="F80" s="22"/>
      <c r="G80" s="22"/>
      <c r="H80" s="20"/>
      <c r="I80" s="21"/>
      <c r="J80" s="20"/>
      <c r="K80" s="20"/>
      <c r="L80" s="20"/>
    </row>
    <row r="81" spans="1:12" ht="15.75" customHeight="1">
      <c r="A81" s="20"/>
      <c r="B81" s="20"/>
      <c r="C81" s="21"/>
      <c r="D81" s="20"/>
      <c r="E81" s="20"/>
      <c r="F81" s="22"/>
      <c r="G81" s="22"/>
      <c r="H81" s="20"/>
      <c r="I81" s="21"/>
      <c r="J81" s="20"/>
      <c r="K81" s="20"/>
      <c r="L81" s="20"/>
    </row>
    <row r="82" spans="1:12" ht="15.75" customHeight="1">
      <c r="A82" s="20"/>
      <c r="B82" s="20"/>
      <c r="C82" s="21"/>
      <c r="D82" s="20"/>
      <c r="E82" s="20"/>
      <c r="F82" s="22"/>
      <c r="G82" s="22"/>
      <c r="H82" s="20"/>
      <c r="I82" s="21"/>
      <c r="J82" s="20"/>
      <c r="K82" s="20"/>
      <c r="L82" s="20"/>
    </row>
    <row r="83" spans="1:12" ht="15.75" customHeight="1">
      <c r="A83" s="20"/>
      <c r="B83" s="20"/>
      <c r="C83" s="21"/>
      <c r="D83" s="20"/>
      <c r="E83" s="20"/>
      <c r="F83" s="22"/>
      <c r="G83" s="22"/>
      <c r="H83" s="20"/>
      <c r="I83" s="21"/>
      <c r="J83" s="20"/>
      <c r="K83" s="20"/>
      <c r="L83" s="20"/>
    </row>
    <row r="84" spans="1:12" ht="15.75" customHeight="1">
      <c r="A84" s="20"/>
      <c r="B84" s="20"/>
      <c r="C84" s="21"/>
      <c r="D84" s="20"/>
      <c r="E84" s="20"/>
      <c r="F84" s="22"/>
      <c r="G84" s="22"/>
      <c r="H84" s="20"/>
      <c r="I84" s="21"/>
      <c r="J84" s="20"/>
      <c r="K84" s="20"/>
      <c r="L84" s="20"/>
    </row>
    <row r="85" spans="1:12" ht="15.75" customHeight="1">
      <c r="A85" s="20"/>
      <c r="B85" s="20"/>
      <c r="C85" s="21"/>
      <c r="D85" s="20"/>
      <c r="E85" s="20"/>
      <c r="F85" s="22"/>
      <c r="G85" s="22"/>
      <c r="H85" s="20"/>
      <c r="I85" s="21"/>
      <c r="J85" s="20"/>
      <c r="K85" s="20"/>
      <c r="L85" s="20"/>
    </row>
    <row r="86" spans="1:12" ht="15.75" customHeight="1">
      <c r="A86" s="20"/>
      <c r="B86" s="20"/>
      <c r="C86" s="21"/>
      <c r="D86" s="20"/>
      <c r="E86" s="20"/>
      <c r="F86" s="22"/>
      <c r="G86" s="22"/>
      <c r="H86" s="20"/>
      <c r="I86" s="21"/>
      <c r="J86" s="20"/>
      <c r="K86" s="20"/>
      <c r="L86" s="20"/>
    </row>
    <row r="87" spans="1:12" ht="15.75" customHeight="1">
      <c r="A87" s="20"/>
      <c r="B87" s="20"/>
      <c r="C87" s="21"/>
      <c r="D87" s="20"/>
      <c r="E87" s="20"/>
      <c r="F87" s="22"/>
      <c r="G87" s="22"/>
      <c r="H87" s="20"/>
      <c r="I87" s="21"/>
      <c r="J87" s="20"/>
      <c r="K87" s="20"/>
      <c r="L87" s="20"/>
    </row>
    <row r="88" spans="1:12" ht="15.75" customHeight="1">
      <c r="A88" s="20"/>
      <c r="B88" s="20"/>
      <c r="C88" s="21"/>
      <c r="D88" s="20"/>
      <c r="E88" s="20"/>
      <c r="F88" s="22"/>
      <c r="G88" s="22"/>
      <c r="H88" s="20"/>
      <c r="I88" s="21"/>
      <c r="J88" s="20"/>
      <c r="K88" s="20"/>
      <c r="L88" s="20"/>
    </row>
    <row r="89" spans="1:12" ht="15.75" customHeight="1">
      <c r="A89" s="20"/>
      <c r="B89" s="20"/>
      <c r="C89" s="21"/>
      <c r="D89" s="20"/>
      <c r="E89" s="20"/>
      <c r="F89" s="22"/>
      <c r="G89" s="22"/>
      <c r="H89" s="20"/>
      <c r="I89" s="21"/>
      <c r="J89" s="20"/>
      <c r="K89" s="20"/>
      <c r="L89" s="20"/>
    </row>
    <row r="90" spans="1:12" ht="15.75" customHeight="1">
      <c r="A90" s="20"/>
      <c r="B90" s="20"/>
      <c r="C90" s="21"/>
      <c r="D90" s="20"/>
      <c r="E90" s="20"/>
      <c r="F90" s="22"/>
      <c r="G90" s="22"/>
      <c r="H90" s="20"/>
      <c r="I90" s="21"/>
      <c r="J90" s="20"/>
      <c r="K90" s="20"/>
      <c r="L90" s="20"/>
    </row>
    <row r="91" spans="1:12" ht="15.75" customHeight="1">
      <c r="A91" s="20"/>
      <c r="B91" s="20"/>
      <c r="C91" s="21"/>
      <c r="D91" s="20"/>
      <c r="E91" s="20"/>
      <c r="F91" s="22"/>
      <c r="G91" s="22"/>
      <c r="H91" s="20"/>
      <c r="I91" s="21"/>
      <c r="J91" s="20"/>
      <c r="K91" s="20"/>
      <c r="L91" s="20"/>
    </row>
    <row r="92" spans="1:12" ht="15.75" customHeight="1">
      <c r="A92" s="20"/>
      <c r="B92" s="20"/>
      <c r="C92" s="21"/>
      <c r="D92" s="20"/>
      <c r="E92" s="20"/>
      <c r="F92" s="22"/>
      <c r="G92" s="22"/>
      <c r="H92" s="20"/>
      <c r="I92" s="21"/>
      <c r="J92" s="20"/>
      <c r="K92" s="20"/>
      <c r="L92" s="20"/>
    </row>
    <row r="93" spans="1:12" ht="15.75" customHeight="1">
      <c r="A93" s="20"/>
      <c r="B93" s="20"/>
      <c r="C93" s="21"/>
      <c r="D93" s="20"/>
      <c r="E93" s="20"/>
      <c r="F93" s="22"/>
      <c r="G93" s="22"/>
      <c r="H93" s="20"/>
      <c r="I93" s="21"/>
      <c r="J93" s="20"/>
      <c r="K93" s="20"/>
      <c r="L93" s="20"/>
    </row>
    <row r="94" spans="1:12" ht="15.75" customHeight="1">
      <c r="A94" s="20"/>
      <c r="B94" s="20"/>
      <c r="C94" s="21"/>
      <c r="D94" s="20"/>
      <c r="E94" s="20"/>
      <c r="F94" s="22"/>
      <c r="G94" s="22"/>
      <c r="H94" s="20"/>
      <c r="I94" s="21"/>
      <c r="J94" s="20"/>
      <c r="K94" s="20"/>
      <c r="L94" s="20"/>
    </row>
    <row r="95" spans="1:12" ht="15.75" customHeight="1">
      <c r="A95" s="20"/>
      <c r="B95" s="20"/>
      <c r="C95" s="21"/>
      <c r="D95" s="20"/>
      <c r="E95" s="20"/>
      <c r="F95" s="22"/>
      <c r="G95" s="22"/>
      <c r="H95" s="20"/>
      <c r="I95" s="21"/>
      <c r="J95" s="20"/>
      <c r="K95" s="20"/>
      <c r="L95" s="20"/>
    </row>
    <row r="96" spans="1:12" ht="15.75" customHeight="1">
      <c r="A96" s="20"/>
      <c r="B96" s="20"/>
      <c r="C96" s="21"/>
      <c r="D96" s="20"/>
      <c r="E96" s="20"/>
      <c r="F96" s="22"/>
      <c r="G96" s="22"/>
      <c r="H96" s="20"/>
      <c r="I96" s="21"/>
      <c r="J96" s="20"/>
      <c r="K96" s="20"/>
      <c r="L96" s="20"/>
    </row>
    <row r="97" spans="1:12" ht="15.75" customHeight="1">
      <c r="A97" s="20"/>
      <c r="B97" s="20"/>
      <c r="C97" s="21"/>
      <c r="D97" s="20"/>
      <c r="E97" s="20"/>
      <c r="F97" s="22"/>
      <c r="G97" s="22"/>
      <c r="H97" s="20"/>
      <c r="I97" s="21"/>
      <c r="J97" s="20"/>
      <c r="K97" s="20"/>
      <c r="L97" s="20"/>
    </row>
    <row r="98" spans="1:12" ht="15.75" customHeight="1">
      <c r="A98" s="20"/>
      <c r="B98" s="20"/>
      <c r="C98" s="21"/>
      <c r="D98" s="20"/>
      <c r="E98" s="20"/>
      <c r="F98" s="22"/>
      <c r="G98" s="22"/>
      <c r="H98" s="20"/>
      <c r="I98" s="21"/>
      <c r="J98" s="20"/>
      <c r="K98" s="20"/>
      <c r="L98" s="20"/>
    </row>
    <row r="99" spans="1:12" ht="15.75" customHeight="1">
      <c r="A99" s="20"/>
      <c r="B99" s="20"/>
      <c r="C99" s="21"/>
      <c r="D99" s="20"/>
      <c r="E99" s="20"/>
      <c r="F99" s="22"/>
      <c r="G99" s="22"/>
      <c r="H99" s="20"/>
      <c r="I99" s="21"/>
      <c r="J99" s="20"/>
      <c r="K99" s="20"/>
      <c r="L99" s="20"/>
    </row>
    <row r="100" spans="1:12" ht="15.75" customHeight="1">
      <c r="A100" s="20"/>
      <c r="B100" s="20"/>
      <c r="C100" s="21"/>
      <c r="D100" s="20"/>
      <c r="E100" s="20"/>
      <c r="F100" s="22"/>
      <c r="G100" s="22"/>
      <c r="H100" s="20"/>
      <c r="I100" s="21"/>
      <c r="J100" s="20"/>
      <c r="K100" s="20"/>
      <c r="L100" s="20"/>
    </row>
  </sheetData>
  <mergeCells count="24">
    <mergeCell ref="B2:E2"/>
    <mergeCell ref="H2:K2"/>
    <mergeCell ref="B5:E5"/>
    <mergeCell ref="H5:K5"/>
    <mergeCell ref="B3:E4"/>
    <mergeCell ref="H3:K4"/>
    <mergeCell ref="B6:E6"/>
    <mergeCell ref="H6:K6"/>
    <mergeCell ref="C11:D11"/>
    <mergeCell ref="I11:J11"/>
    <mergeCell ref="C12:D12"/>
    <mergeCell ref="I12:J12"/>
    <mergeCell ref="B13:E14"/>
    <mergeCell ref="H13:K14"/>
    <mergeCell ref="B15:E15"/>
    <mergeCell ref="H15:K15"/>
    <mergeCell ref="B28:E28"/>
    <mergeCell ref="H28:K28"/>
    <mergeCell ref="B36:E37"/>
    <mergeCell ref="H36:K37"/>
    <mergeCell ref="B38:E38"/>
    <mergeCell ref="H38:K38"/>
    <mergeCell ref="B32:E35"/>
    <mergeCell ref="H32:K35"/>
  </mergeCells>
  <pageMargins left="0.51181102362204722" right="0.51181102362204722" top="0.78740157480314965" bottom="0.78740157480314965" header="0" footer="0"/>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topLeftCell="A22" workbookViewId="0">
      <selection activeCell="L32" sqref="L32"/>
    </sheetView>
  </sheetViews>
  <sheetFormatPr defaultColWidth="14.42578125" defaultRowHeight="15" customHeight="1"/>
  <cols>
    <col min="1" max="1" width="10.7109375" style="23" customWidth="1"/>
    <col min="2" max="2" width="34.28515625" style="23" customWidth="1"/>
    <col min="3" max="3" width="11.28515625" style="23" bestFit="1" customWidth="1"/>
    <col min="4" max="8" width="13.28515625" style="23" customWidth="1"/>
    <col min="9" max="9" width="15.7109375" style="23" customWidth="1"/>
    <col min="10" max="16384" width="14.42578125" style="23"/>
  </cols>
  <sheetData>
    <row r="1" spans="1:9" ht="14.25" customHeight="1">
      <c r="A1" s="733" t="s">
        <v>132</v>
      </c>
      <c r="B1" s="734"/>
      <c r="C1" s="734"/>
      <c r="D1" s="734"/>
      <c r="E1" s="734"/>
      <c r="F1" s="734"/>
      <c r="G1" s="734"/>
      <c r="H1" s="734"/>
      <c r="I1" s="735"/>
    </row>
    <row r="2" spans="1:9" ht="18.75" customHeight="1">
      <c r="A2" s="736"/>
      <c r="B2" s="737"/>
      <c r="C2" s="737"/>
      <c r="D2" s="737"/>
      <c r="E2" s="737"/>
      <c r="F2" s="737"/>
      <c r="G2" s="737"/>
      <c r="H2" s="737"/>
      <c r="I2" s="738"/>
    </row>
    <row r="3" spans="1:9" ht="18.75" customHeight="1">
      <c r="A3" s="736"/>
      <c r="B3" s="737"/>
      <c r="C3" s="737"/>
      <c r="D3" s="737"/>
      <c r="E3" s="737"/>
      <c r="F3" s="737"/>
      <c r="G3" s="737"/>
      <c r="H3" s="737"/>
      <c r="I3" s="738"/>
    </row>
    <row r="4" spans="1:9" ht="14.25" customHeight="1">
      <c r="A4" s="339" t="s">
        <v>70</v>
      </c>
      <c r="B4" s="340" t="s">
        <v>594</v>
      </c>
      <c r="C4" s="341"/>
      <c r="D4" s="342"/>
      <c r="E4" s="342"/>
      <c r="F4" s="342"/>
      <c r="G4" s="343"/>
      <c r="H4" s="343"/>
      <c r="I4" s="739"/>
    </row>
    <row r="5" spans="1:9" ht="14.25" customHeight="1">
      <c r="A5" s="344" t="s">
        <v>72</v>
      </c>
      <c r="B5" s="345" t="s">
        <v>251</v>
      </c>
      <c r="C5" s="346"/>
      <c r="D5" s="347"/>
      <c r="E5" s="348"/>
      <c r="F5" s="348"/>
      <c r="G5" s="349"/>
      <c r="H5" s="349"/>
      <c r="I5" s="739"/>
    </row>
    <row r="6" spans="1:9" ht="14.25" customHeight="1" thickBot="1">
      <c r="A6" s="356"/>
      <c r="B6" s="357"/>
      <c r="C6" s="347"/>
      <c r="D6" s="346"/>
      <c r="E6" s="347"/>
      <c r="F6" s="347"/>
      <c r="G6" s="337"/>
      <c r="H6" s="337"/>
      <c r="I6" s="739"/>
    </row>
    <row r="7" spans="1:9" customFormat="1" ht="16.149999999999999" customHeight="1">
      <c r="A7" s="358" t="s">
        <v>74</v>
      </c>
      <c r="B7" s="359" t="s">
        <v>75</v>
      </c>
      <c r="C7" s="359" t="s">
        <v>523</v>
      </c>
      <c r="D7" s="360" t="s">
        <v>1162</v>
      </c>
      <c r="E7" s="360" t="s">
        <v>1163</v>
      </c>
      <c r="F7" s="360" t="s">
        <v>1164</v>
      </c>
      <c r="G7" s="360" t="s">
        <v>1165</v>
      </c>
      <c r="H7" s="360" t="s">
        <v>1166</v>
      </c>
      <c r="I7" s="361" t="s">
        <v>1167</v>
      </c>
    </row>
    <row r="8" spans="1:9" customFormat="1" ht="12" customHeight="1">
      <c r="A8" s="731" t="s">
        <v>168</v>
      </c>
      <c r="B8" s="567" t="s">
        <v>3</v>
      </c>
      <c r="C8" s="732">
        <v>59836.3</v>
      </c>
      <c r="D8" s="351">
        <v>0.11119999999999999</v>
      </c>
      <c r="E8" s="351">
        <v>0.21260000000000001</v>
      </c>
      <c r="F8" s="351">
        <v>0.22239999999999999</v>
      </c>
      <c r="G8" s="351">
        <v>0.27539999999999998</v>
      </c>
      <c r="H8" s="351">
        <v>0.1784</v>
      </c>
      <c r="I8" s="362">
        <v>1</v>
      </c>
    </row>
    <row r="9" spans="1:9" customFormat="1" ht="13.15" customHeight="1">
      <c r="A9" s="731"/>
      <c r="B9" s="567"/>
      <c r="C9" s="732"/>
      <c r="D9" s="352">
        <v>6653.8</v>
      </c>
      <c r="E9" s="352">
        <v>12721.2</v>
      </c>
      <c r="F9" s="352">
        <v>13307.59</v>
      </c>
      <c r="G9" s="352">
        <v>16478.919999999998</v>
      </c>
      <c r="H9" s="352">
        <v>10674.79</v>
      </c>
      <c r="I9" s="363">
        <v>59836.3</v>
      </c>
    </row>
    <row r="10" spans="1:9" customFormat="1" ht="12" customHeight="1">
      <c r="A10" s="731" t="s">
        <v>177</v>
      </c>
      <c r="B10" s="567" t="s">
        <v>5</v>
      </c>
      <c r="C10" s="732">
        <v>1096.6400000000001</v>
      </c>
      <c r="D10" s="351">
        <v>0.31259999999999999</v>
      </c>
      <c r="E10" s="353"/>
      <c r="F10" s="353"/>
      <c r="G10" s="353"/>
      <c r="H10" s="351">
        <v>0.6873999999999999</v>
      </c>
      <c r="I10" s="362">
        <v>1</v>
      </c>
    </row>
    <row r="11" spans="1:9" customFormat="1" ht="13.15" customHeight="1">
      <c r="A11" s="731"/>
      <c r="B11" s="567"/>
      <c r="C11" s="732"/>
      <c r="D11" s="352">
        <v>342.85</v>
      </c>
      <c r="E11" s="354">
        <v>0</v>
      </c>
      <c r="F11" s="354">
        <v>0</v>
      </c>
      <c r="G11" s="354">
        <v>0</v>
      </c>
      <c r="H11" s="352">
        <v>753.79</v>
      </c>
      <c r="I11" s="363">
        <v>1096.6400000000001</v>
      </c>
    </row>
    <row r="12" spans="1:9" customFormat="1" ht="12" customHeight="1">
      <c r="A12" s="731" t="s">
        <v>185</v>
      </c>
      <c r="B12" s="567" t="s">
        <v>6</v>
      </c>
      <c r="C12" s="732">
        <v>12236.83</v>
      </c>
      <c r="D12" s="353"/>
      <c r="E12" s="353"/>
      <c r="F12" s="351">
        <v>1</v>
      </c>
      <c r="G12" s="353"/>
      <c r="H12" s="353"/>
      <c r="I12" s="362">
        <v>1</v>
      </c>
    </row>
    <row r="13" spans="1:9" customFormat="1" ht="13.15" customHeight="1">
      <c r="A13" s="731"/>
      <c r="B13" s="567"/>
      <c r="C13" s="732"/>
      <c r="D13" s="354">
        <v>0</v>
      </c>
      <c r="E13" s="354">
        <v>0</v>
      </c>
      <c r="F13" s="352">
        <v>12236.83</v>
      </c>
      <c r="G13" s="354">
        <v>0</v>
      </c>
      <c r="H13" s="354">
        <v>0</v>
      </c>
      <c r="I13" s="363">
        <v>12236.83</v>
      </c>
    </row>
    <row r="14" spans="1:9" customFormat="1" ht="12" customHeight="1">
      <c r="A14" s="731" t="s">
        <v>200</v>
      </c>
      <c r="B14" s="567" t="s">
        <v>1168</v>
      </c>
      <c r="C14" s="732">
        <v>3458.17</v>
      </c>
      <c r="D14" s="351">
        <v>0.4</v>
      </c>
      <c r="E14" s="351">
        <v>0.6</v>
      </c>
      <c r="F14" s="353"/>
      <c r="G14" s="353"/>
      <c r="H14" s="353"/>
      <c r="I14" s="362">
        <v>1</v>
      </c>
    </row>
    <row r="15" spans="1:9" customFormat="1" ht="13.15" customHeight="1">
      <c r="A15" s="731"/>
      <c r="B15" s="567"/>
      <c r="C15" s="732"/>
      <c r="D15" s="352">
        <v>1383.27</v>
      </c>
      <c r="E15" s="352">
        <v>2074.9</v>
      </c>
      <c r="F15" s="354">
        <v>0</v>
      </c>
      <c r="G15" s="354">
        <v>0</v>
      </c>
      <c r="H15" s="354">
        <v>0</v>
      </c>
      <c r="I15" s="364">
        <v>3458.17</v>
      </c>
    </row>
    <row r="16" spans="1:9" customFormat="1" ht="12" customHeight="1">
      <c r="A16" s="731" t="s">
        <v>202</v>
      </c>
      <c r="B16" s="567" t="s">
        <v>7</v>
      </c>
      <c r="C16" s="732">
        <v>393.05</v>
      </c>
      <c r="D16" s="353"/>
      <c r="E16" s="353"/>
      <c r="F16" s="351">
        <v>0.25</v>
      </c>
      <c r="G16" s="351">
        <v>0.5</v>
      </c>
      <c r="H16" s="351">
        <v>0.25</v>
      </c>
      <c r="I16" s="362">
        <v>1</v>
      </c>
    </row>
    <row r="17" spans="1:9" customFormat="1" ht="13.15" customHeight="1">
      <c r="A17" s="731"/>
      <c r="B17" s="567"/>
      <c r="C17" s="732"/>
      <c r="D17" s="354">
        <v>0</v>
      </c>
      <c r="E17" s="354">
        <v>0</v>
      </c>
      <c r="F17" s="352">
        <v>98.26</v>
      </c>
      <c r="G17" s="352">
        <v>196.53</v>
      </c>
      <c r="H17" s="352">
        <v>98.26</v>
      </c>
      <c r="I17" s="363">
        <v>393.05</v>
      </c>
    </row>
    <row r="18" spans="1:9" customFormat="1" ht="12" customHeight="1">
      <c r="A18" s="731" t="s">
        <v>209</v>
      </c>
      <c r="B18" s="567" t="s">
        <v>203</v>
      </c>
      <c r="C18" s="732">
        <v>25399.16</v>
      </c>
      <c r="D18" s="353"/>
      <c r="E18" s="353"/>
      <c r="F18" s="353"/>
      <c r="G18" s="351">
        <v>0.76029999999999998</v>
      </c>
      <c r="H18" s="351">
        <v>0.2397</v>
      </c>
      <c r="I18" s="362">
        <v>1</v>
      </c>
    </row>
    <row r="19" spans="1:9" customFormat="1" ht="13.15" customHeight="1">
      <c r="A19" s="731"/>
      <c r="B19" s="567"/>
      <c r="C19" s="732"/>
      <c r="D19" s="354">
        <v>0</v>
      </c>
      <c r="E19" s="354">
        <v>0</v>
      </c>
      <c r="F19" s="354">
        <v>0</v>
      </c>
      <c r="G19" s="352">
        <v>19311</v>
      </c>
      <c r="H19" s="352">
        <v>6088.16</v>
      </c>
      <c r="I19" s="363">
        <v>25399.16</v>
      </c>
    </row>
    <row r="20" spans="1:9" customFormat="1" ht="12" customHeight="1">
      <c r="A20" s="731" t="s">
        <v>218</v>
      </c>
      <c r="B20" s="567" t="s">
        <v>664</v>
      </c>
      <c r="C20" s="732">
        <v>7869.87</v>
      </c>
      <c r="D20" s="353"/>
      <c r="E20" s="353"/>
      <c r="F20" s="353"/>
      <c r="G20" s="351">
        <v>0.2077</v>
      </c>
      <c r="H20" s="351">
        <v>0.7923</v>
      </c>
      <c r="I20" s="362">
        <v>1</v>
      </c>
    </row>
    <row r="21" spans="1:9" customFormat="1" ht="13.15" customHeight="1">
      <c r="A21" s="731"/>
      <c r="B21" s="567"/>
      <c r="C21" s="732"/>
      <c r="D21" s="354">
        <v>0</v>
      </c>
      <c r="E21" s="354">
        <v>0</v>
      </c>
      <c r="F21" s="354">
        <v>0</v>
      </c>
      <c r="G21" s="352">
        <v>1634.53</v>
      </c>
      <c r="H21" s="352">
        <v>6235.34</v>
      </c>
      <c r="I21" s="363">
        <v>7869.87</v>
      </c>
    </row>
    <row r="22" spans="1:9" customFormat="1" ht="12" customHeight="1">
      <c r="A22" s="731" t="s">
        <v>222</v>
      </c>
      <c r="B22" s="567" t="s">
        <v>210</v>
      </c>
      <c r="C22" s="732">
        <v>21544.7</v>
      </c>
      <c r="D22" s="353"/>
      <c r="E22" s="353"/>
      <c r="F22" s="351">
        <v>0.62109999999999999</v>
      </c>
      <c r="G22" s="351">
        <v>0.37890000000000001</v>
      </c>
      <c r="H22" s="353"/>
      <c r="I22" s="362">
        <v>1</v>
      </c>
    </row>
    <row r="23" spans="1:9" customFormat="1" ht="13.15" customHeight="1">
      <c r="A23" s="731"/>
      <c r="B23" s="567"/>
      <c r="C23" s="732"/>
      <c r="D23" s="354">
        <v>0</v>
      </c>
      <c r="E23" s="354">
        <v>0</v>
      </c>
      <c r="F23" s="352">
        <v>13381.09</v>
      </c>
      <c r="G23" s="352">
        <v>8163.61</v>
      </c>
      <c r="H23" s="354">
        <v>0</v>
      </c>
      <c r="I23" s="363">
        <v>21544.7</v>
      </c>
    </row>
    <row r="24" spans="1:9" customFormat="1" ht="12" customHeight="1">
      <c r="A24" s="731" t="s">
        <v>230</v>
      </c>
      <c r="B24" s="567" t="s">
        <v>219</v>
      </c>
      <c r="C24" s="732">
        <v>15473.78</v>
      </c>
      <c r="D24" s="353"/>
      <c r="E24" s="353"/>
      <c r="F24" s="353"/>
      <c r="G24" s="351">
        <v>0.55520000000000003</v>
      </c>
      <c r="H24" s="351">
        <v>0.44479999999999997</v>
      </c>
      <c r="I24" s="362">
        <v>1</v>
      </c>
    </row>
    <row r="25" spans="1:9" customFormat="1" ht="13.15" customHeight="1">
      <c r="A25" s="731"/>
      <c r="B25" s="567"/>
      <c r="C25" s="732"/>
      <c r="D25" s="354">
        <v>0</v>
      </c>
      <c r="E25" s="354">
        <v>0</v>
      </c>
      <c r="F25" s="354">
        <v>0</v>
      </c>
      <c r="G25" s="352">
        <v>8591.7000000000007</v>
      </c>
      <c r="H25" s="352">
        <v>6882.08</v>
      </c>
      <c r="I25" s="363">
        <v>15473.78</v>
      </c>
    </row>
    <row r="26" spans="1:9" customFormat="1" ht="12" customHeight="1">
      <c r="A26" s="731" t="s">
        <v>233</v>
      </c>
      <c r="B26" s="567" t="s">
        <v>223</v>
      </c>
      <c r="C26" s="732">
        <v>55588.09</v>
      </c>
      <c r="D26" s="351">
        <v>9.2300000000000007E-2</v>
      </c>
      <c r="E26" s="351">
        <v>0.24940000000000001</v>
      </c>
      <c r="F26" s="351">
        <v>5.2400000000000002E-2</v>
      </c>
      <c r="G26" s="351">
        <v>0.43219999999999997</v>
      </c>
      <c r="H26" s="351">
        <v>0.17370000000000002</v>
      </c>
      <c r="I26" s="362">
        <v>1</v>
      </c>
    </row>
    <row r="27" spans="1:9" customFormat="1" ht="13.15" customHeight="1">
      <c r="A27" s="731"/>
      <c r="B27" s="567"/>
      <c r="C27" s="732"/>
      <c r="D27" s="352">
        <v>5131.54</v>
      </c>
      <c r="E27" s="352">
        <v>13865.81</v>
      </c>
      <c r="F27" s="352">
        <v>2911.69</v>
      </c>
      <c r="G27" s="352">
        <v>24027.08</v>
      </c>
      <c r="H27" s="352">
        <v>9651.9699999999993</v>
      </c>
      <c r="I27" s="363">
        <v>55588.09</v>
      </c>
    </row>
    <row r="28" spans="1:9" customFormat="1" ht="12" customHeight="1">
      <c r="A28" s="731" t="s">
        <v>747</v>
      </c>
      <c r="B28" s="567" t="s">
        <v>748</v>
      </c>
      <c r="C28" s="732">
        <v>17967.52</v>
      </c>
      <c r="D28" s="353"/>
      <c r="E28" s="353"/>
      <c r="F28" s="353"/>
      <c r="G28" s="351">
        <v>0.35259999999999997</v>
      </c>
      <c r="H28" s="351">
        <v>0.64739999999999998</v>
      </c>
      <c r="I28" s="362">
        <v>1</v>
      </c>
    </row>
    <row r="29" spans="1:9" customFormat="1" ht="13.15" customHeight="1">
      <c r="A29" s="731"/>
      <c r="B29" s="567"/>
      <c r="C29" s="732"/>
      <c r="D29" s="354">
        <v>0</v>
      </c>
      <c r="E29" s="354">
        <v>0</v>
      </c>
      <c r="F29" s="354">
        <v>0</v>
      </c>
      <c r="G29" s="352">
        <v>6336.18</v>
      </c>
      <c r="H29" s="352">
        <v>11631.34</v>
      </c>
      <c r="I29" s="363">
        <v>17967.52</v>
      </c>
    </row>
    <row r="30" spans="1:9" customFormat="1" ht="12" customHeight="1">
      <c r="A30" s="731" t="s">
        <v>758</v>
      </c>
      <c r="B30" s="567" t="s">
        <v>8</v>
      </c>
      <c r="C30" s="732">
        <v>156848.15</v>
      </c>
      <c r="D30" s="351">
        <v>0.18160000000000001</v>
      </c>
      <c r="E30" s="351">
        <v>0.32909999999999995</v>
      </c>
      <c r="F30" s="351">
        <v>0.26829999999999998</v>
      </c>
      <c r="G30" s="351">
        <v>0.1231</v>
      </c>
      <c r="H30" s="351">
        <v>9.7899999999999987E-2</v>
      </c>
      <c r="I30" s="362">
        <v>1</v>
      </c>
    </row>
    <row r="31" spans="1:9" customFormat="1" ht="13.15" customHeight="1">
      <c r="A31" s="731"/>
      <c r="B31" s="567"/>
      <c r="C31" s="732"/>
      <c r="D31" s="352">
        <v>28491.119999999999</v>
      </c>
      <c r="E31" s="352">
        <v>51616.160000000003</v>
      </c>
      <c r="F31" s="352">
        <v>42081.43</v>
      </c>
      <c r="G31" s="352">
        <v>19307.86</v>
      </c>
      <c r="H31" s="352">
        <v>15351.58</v>
      </c>
      <c r="I31" s="363">
        <v>156848.15</v>
      </c>
    </row>
    <row r="32" spans="1:9" customFormat="1" ht="19.899999999999999" customHeight="1">
      <c r="A32" s="350"/>
      <c r="B32" s="338"/>
      <c r="C32" s="727">
        <v>377712.26</v>
      </c>
      <c r="D32" s="355">
        <v>42002.58</v>
      </c>
      <c r="E32" s="355">
        <v>80278.070000000007</v>
      </c>
      <c r="F32" s="355">
        <v>84016.89</v>
      </c>
      <c r="G32" s="355">
        <v>104047.41</v>
      </c>
      <c r="H32" s="355">
        <v>67367.31</v>
      </c>
      <c r="I32" s="729">
        <v>377712.26</v>
      </c>
    </row>
    <row r="33" spans="1:9" customFormat="1" ht="21" customHeight="1" thickBot="1">
      <c r="A33" s="365"/>
      <c r="B33" s="366"/>
      <c r="C33" s="728"/>
      <c r="D33" s="367">
        <v>42002.58</v>
      </c>
      <c r="E33" s="367">
        <v>122280.65</v>
      </c>
      <c r="F33" s="367">
        <v>206297.54</v>
      </c>
      <c r="G33" s="367">
        <v>310344.95</v>
      </c>
      <c r="H33" s="367">
        <v>377712.26</v>
      </c>
      <c r="I33" s="730"/>
    </row>
    <row r="34" spans="1:9" ht="136.9" customHeight="1" thickBot="1">
      <c r="A34" s="740" t="s">
        <v>275</v>
      </c>
      <c r="B34" s="741"/>
      <c r="C34" s="741"/>
      <c r="D34" s="741"/>
      <c r="E34" s="741"/>
      <c r="F34" s="741"/>
      <c r="G34" s="741"/>
      <c r="H34" s="741"/>
      <c r="I34" s="742"/>
    </row>
  </sheetData>
  <mergeCells count="41">
    <mergeCell ref="A1:I3"/>
    <mergeCell ref="I4:I6"/>
    <mergeCell ref="A34:I34"/>
    <mergeCell ref="A8:A9"/>
    <mergeCell ref="B8:B9"/>
    <mergeCell ref="C8:C9"/>
    <mergeCell ref="A10:A11"/>
    <mergeCell ref="B10:B11"/>
    <mergeCell ref="C10:C11"/>
    <mergeCell ref="A16:A17"/>
    <mergeCell ref="B16:B17"/>
    <mergeCell ref="C16:C17"/>
    <mergeCell ref="A12:A13"/>
    <mergeCell ref="B12:B13"/>
    <mergeCell ref="C12:C13"/>
    <mergeCell ref="A14:A15"/>
    <mergeCell ref="B14:B15"/>
    <mergeCell ref="C14:C15"/>
    <mergeCell ref="A20:A21"/>
    <mergeCell ref="B20:B21"/>
    <mergeCell ref="C20:C21"/>
    <mergeCell ref="A18:A19"/>
    <mergeCell ref="B18:B19"/>
    <mergeCell ref="C18:C19"/>
    <mergeCell ref="A22:A23"/>
    <mergeCell ref="B22:B23"/>
    <mergeCell ref="C22:C23"/>
    <mergeCell ref="A24:A25"/>
    <mergeCell ref="B24:B25"/>
    <mergeCell ref="C24:C25"/>
    <mergeCell ref="A28:A29"/>
    <mergeCell ref="B28:B29"/>
    <mergeCell ref="C28:C29"/>
    <mergeCell ref="A26:A27"/>
    <mergeCell ref="B26:B27"/>
    <mergeCell ref="C26:C27"/>
    <mergeCell ref="C32:C33"/>
    <mergeCell ref="I32:I33"/>
    <mergeCell ref="A30:A31"/>
    <mergeCell ref="B30:B31"/>
    <mergeCell ref="C30:C31"/>
  </mergeCells>
  <phoneticPr fontId="63" type="noConversion"/>
  <pageMargins left="0.51181102362204722" right="0.51181102362204722" top="0.78740157480314965" bottom="0.78740157480314965" header="0" footer="0"/>
  <pageSetup paperSize="9" scale="98"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99"/>
  <sheetViews>
    <sheetView zoomScale="80" zoomScaleNormal="80" workbookViewId="0">
      <selection activeCell="O20" sqref="O20"/>
    </sheetView>
  </sheetViews>
  <sheetFormatPr defaultColWidth="14.42578125" defaultRowHeight="15" customHeight="1"/>
  <cols>
    <col min="1" max="1" width="10.7109375" style="23" customWidth="1"/>
    <col min="2" max="2" width="12.7109375" style="23" customWidth="1"/>
    <col min="3" max="3" width="10.5703125" style="23" customWidth="1"/>
    <col min="4" max="4" width="35.5703125" style="23" customWidth="1"/>
    <col min="5" max="5" width="9.28515625" style="23" customWidth="1"/>
    <col min="6" max="6" width="17.140625" style="23" customWidth="1"/>
    <col min="7" max="7" width="22.7109375" style="23" customWidth="1"/>
    <col min="8" max="8" width="26.7109375" style="23" customWidth="1"/>
    <col min="9" max="9" width="27.140625" style="23" customWidth="1"/>
    <col min="10" max="10" width="1.85546875" style="23" customWidth="1"/>
    <col min="11" max="11" width="28.5703125" style="23" customWidth="1"/>
    <col min="12" max="12" width="4.28515625" style="23" customWidth="1"/>
    <col min="13" max="13" width="9.140625" style="23" hidden="1" customWidth="1"/>
    <col min="14" max="16384" width="14.42578125" style="23"/>
  </cols>
  <sheetData>
    <row r="1" spans="1:13" ht="33" customHeight="1" thickBot="1">
      <c r="A1" s="743" t="s">
        <v>79</v>
      </c>
      <c r="B1" s="744"/>
      <c r="C1" s="744"/>
      <c r="D1" s="744"/>
      <c r="E1" s="744"/>
      <c r="F1" s="744"/>
      <c r="G1" s="744"/>
      <c r="H1" s="744"/>
      <c r="I1" s="744"/>
      <c r="J1" s="744"/>
      <c r="K1" s="745"/>
      <c r="L1" s="49"/>
      <c r="M1" s="49"/>
    </row>
    <row r="2" spans="1:13" ht="33" customHeight="1">
      <c r="A2" s="179" t="s">
        <v>43</v>
      </c>
      <c r="B2" s="82"/>
      <c r="C2" s="83" t="s">
        <v>594</v>
      </c>
      <c r="D2" s="84"/>
      <c r="E2" s="84"/>
      <c r="F2" s="84"/>
      <c r="G2" s="84"/>
      <c r="H2" s="85"/>
      <c r="I2" s="86" t="s">
        <v>44</v>
      </c>
      <c r="J2" s="762">
        <v>46112</v>
      </c>
      <c r="K2" s="763"/>
      <c r="L2" s="49"/>
      <c r="M2" s="49"/>
    </row>
    <row r="3" spans="1:13" ht="17.25" customHeight="1">
      <c r="A3" s="180" t="s">
        <v>249</v>
      </c>
      <c r="B3" s="87"/>
      <c r="C3" s="97" t="s">
        <v>252</v>
      </c>
      <c r="D3" s="88"/>
      <c r="E3" s="88"/>
      <c r="F3" s="88"/>
      <c r="G3" s="88"/>
      <c r="H3" s="88"/>
      <c r="I3" s="89" t="s">
        <v>45</v>
      </c>
      <c r="J3" s="746">
        <v>46107</v>
      </c>
      <c r="K3" s="747"/>
      <c r="L3" s="49"/>
      <c r="M3" s="49"/>
    </row>
    <row r="4" spans="1:13" ht="17.25" customHeight="1">
      <c r="A4" s="180" t="s">
        <v>1</v>
      </c>
      <c r="B4" s="87"/>
      <c r="C4" s="97" t="s">
        <v>251</v>
      </c>
      <c r="D4" s="88"/>
      <c r="E4" s="88"/>
      <c r="F4" s="88"/>
      <c r="G4" s="88"/>
      <c r="H4" s="88"/>
      <c r="I4" s="89" t="s">
        <v>46</v>
      </c>
      <c r="J4" s="746">
        <v>46112</v>
      </c>
      <c r="K4" s="747"/>
      <c r="L4" s="49"/>
      <c r="M4" s="49"/>
    </row>
    <row r="5" spans="1:13" ht="17.25" customHeight="1">
      <c r="A5" s="181" t="s">
        <v>250</v>
      </c>
      <c r="B5" s="96"/>
      <c r="C5" s="97" t="s">
        <v>253</v>
      </c>
      <c r="D5" s="88"/>
      <c r="E5" s="88"/>
      <c r="F5" s="88"/>
      <c r="G5" s="88"/>
      <c r="H5" s="88"/>
      <c r="I5" s="89" t="s">
        <v>47</v>
      </c>
      <c r="J5" s="90" t="s">
        <v>597</v>
      </c>
      <c r="K5" s="182"/>
      <c r="L5" s="49"/>
      <c r="M5" s="49"/>
    </row>
    <row r="6" spans="1:13" ht="17.25" customHeight="1" thickBot="1">
      <c r="A6" s="183"/>
      <c r="B6" s="91"/>
      <c r="C6" s="92"/>
      <c r="D6" s="93"/>
      <c r="E6" s="93"/>
      <c r="F6" s="93"/>
      <c r="G6" s="93"/>
      <c r="H6" s="93"/>
      <c r="I6" s="94"/>
      <c r="J6" s="95"/>
      <c r="K6" s="184"/>
      <c r="L6" s="49"/>
      <c r="M6" s="49"/>
    </row>
    <row r="7" spans="1:13" ht="6.75" customHeight="1">
      <c r="A7" s="185"/>
      <c r="B7" s="49"/>
      <c r="C7" s="49"/>
      <c r="D7" s="49"/>
      <c r="E7" s="49"/>
      <c r="F7" s="49"/>
      <c r="G7" s="49"/>
      <c r="H7" s="49"/>
      <c r="I7" s="49"/>
      <c r="J7" s="49"/>
      <c r="K7" s="186"/>
      <c r="L7" s="49"/>
      <c r="M7" s="49"/>
    </row>
    <row r="8" spans="1:13" hidden="1">
      <c r="A8" s="187"/>
      <c r="B8" s="50"/>
      <c r="C8" s="50"/>
      <c r="D8" s="188"/>
      <c r="E8" s="189"/>
      <c r="F8" s="189"/>
      <c r="G8" s="190"/>
      <c r="H8" s="190"/>
      <c r="I8" s="190"/>
      <c r="J8" s="190"/>
      <c r="K8" s="191"/>
      <c r="L8" s="50"/>
      <c r="M8" s="50"/>
    </row>
    <row r="9" spans="1:13" ht="12.75" hidden="1" customHeight="1">
      <c r="A9" s="187"/>
      <c r="B9" s="50"/>
      <c r="C9" s="50"/>
      <c r="D9" s="192"/>
      <c r="E9" s="193"/>
      <c r="F9" s="193"/>
      <c r="G9" s="193"/>
      <c r="H9" s="51" t="s">
        <v>80</v>
      </c>
      <c r="I9" s="52">
        <v>0.8276</v>
      </c>
      <c r="J9" s="194"/>
      <c r="K9" s="195"/>
      <c r="L9" s="50"/>
      <c r="M9" s="50"/>
    </row>
    <row r="10" spans="1:13" hidden="1">
      <c r="A10" s="187"/>
      <c r="B10" s="50"/>
      <c r="C10" s="50"/>
      <c r="D10" s="196"/>
      <c r="E10" s="197"/>
      <c r="F10" s="197"/>
      <c r="G10" s="193"/>
      <c r="H10" s="53" t="s">
        <v>81</v>
      </c>
      <c r="I10" s="198">
        <v>0.2727</v>
      </c>
      <c r="J10" s="199"/>
      <c r="K10" s="195"/>
      <c r="L10" s="50"/>
      <c r="M10" s="50"/>
    </row>
    <row r="11" spans="1:13" hidden="1">
      <c r="A11" s="187"/>
      <c r="B11" s="50"/>
      <c r="C11" s="50"/>
      <c r="D11" s="54"/>
      <c r="E11" s="200"/>
      <c r="F11" s="200"/>
      <c r="G11" s="54"/>
      <c r="H11" s="55" t="s">
        <v>82</v>
      </c>
      <c r="I11" s="56">
        <v>0.1527</v>
      </c>
      <c r="J11" s="194"/>
      <c r="K11" s="195"/>
      <c r="L11" s="50"/>
      <c r="M11" s="50"/>
    </row>
    <row r="12" spans="1:13" ht="27" hidden="1" customHeight="1">
      <c r="A12" s="187"/>
      <c r="B12" s="50"/>
      <c r="C12" s="50"/>
      <c r="D12" s="54"/>
      <c r="E12" s="200"/>
      <c r="F12" s="200"/>
      <c r="G12" s="54"/>
      <c r="H12" s="748" t="s">
        <v>83</v>
      </c>
      <c r="I12" s="749"/>
      <c r="J12" s="194"/>
      <c r="K12" s="201"/>
      <c r="L12" s="50"/>
      <c r="M12" s="50"/>
    </row>
    <row r="13" spans="1:13" hidden="1">
      <c r="A13" s="202"/>
      <c r="B13" s="188"/>
      <c r="C13" s="188"/>
      <c r="D13" s="188"/>
      <c r="E13" s="188"/>
      <c r="F13" s="188"/>
      <c r="G13" s="188"/>
      <c r="H13" s="188"/>
      <c r="I13" s="188"/>
      <c r="J13" s="188"/>
      <c r="K13" s="203"/>
      <c r="L13" s="50"/>
      <c r="M13" s="50"/>
    </row>
    <row r="14" spans="1:13" ht="8.25" customHeight="1" thickBot="1">
      <c r="A14" s="204"/>
      <c r="B14" s="54"/>
      <c r="C14" s="54"/>
      <c r="D14" s="54"/>
      <c r="E14" s="54"/>
      <c r="F14" s="54"/>
      <c r="G14" s="205"/>
      <c r="H14" s="206"/>
      <c r="I14" s="206"/>
      <c r="J14" s="54"/>
      <c r="K14" s="207"/>
      <c r="L14" s="54"/>
      <c r="M14" s="54"/>
    </row>
    <row r="15" spans="1:13" ht="31.5" customHeight="1" thickBot="1">
      <c r="A15" s="208" t="s">
        <v>74</v>
      </c>
      <c r="B15" s="57" t="s">
        <v>84</v>
      </c>
      <c r="C15" s="57" t="s">
        <v>85</v>
      </c>
      <c r="D15" s="57" t="s">
        <v>75</v>
      </c>
      <c r="E15" s="58" t="s">
        <v>86</v>
      </c>
      <c r="F15" s="58" t="s">
        <v>87</v>
      </c>
      <c r="G15" s="59" t="s">
        <v>88</v>
      </c>
      <c r="H15" s="60" t="s">
        <v>89</v>
      </c>
      <c r="I15" s="61" t="s">
        <v>90</v>
      </c>
      <c r="J15" s="209"/>
      <c r="K15" s="210" t="s">
        <v>31</v>
      </c>
      <c r="L15" s="62"/>
      <c r="M15" s="62"/>
    </row>
    <row r="16" spans="1:13">
      <c r="A16" s="211"/>
      <c r="B16" s="212"/>
      <c r="C16" s="212"/>
      <c r="D16" s="206"/>
      <c r="E16" s="213"/>
      <c r="F16" s="213"/>
      <c r="G16" s="214"/>
      <c r="H16" s="214"/>
      <c r="I16" s="214"/>
      <c r="J16" s="215"/>
      <c r="K16" s="216"/>
      <c r="L16" s="63"/>
      <c r="M16" s="63"/>
    </row>
    <row r="17" spans="1:13" ht="15.75" customHeight="1" thickBot="1">
      <c r="A17" s="211"/>
      <c r="B17" s="218"/>
      <c r="C17" s="218"/>
      <c r="D17" s="219"/>
      <c r="E17" s="213"/>
      <c r="F17" s="220"/>
      <c r="G17" s="221"/>
      <c r="H17" s="221"/>
      <c r="I17" s="221"/>
      <c r="J17" s="63"/>
      <c r="K17" s="222"/>
      <c r="L17" s="63"/>
      <c r="M17" s="63"/>
    </row>
    <row r="18" spans="1:13" ht="42" customHeight="1">
      <c r="A18" s="764" t="s">
        <v>590</v>
      </c>
      <c r="B18" s="767" t="s">
        <v>589</v>
      </c>
      <c r="C18" s="767" t="s">
        <v>588</v>
      </c>
      <c r="D18" s="753" t="s">
        <v>151</v>
      </c>
      <c r="E18" s="756" t="s">
        <v>48</v>
      </c>
      <c r="F18" s="64" t="s">
        <v>91</v>
      </c>
      <c r="G18" s="65" t="s">
        <v>583</v>
      </c>
      <c r="H18" s="65" t="s">
        <v>152</v>
      </c>
      <c r="I18" s="66" t="s">
        <v>157</v>
      </c>
      <c r="J18" s="63"/>
      <c r="K18" s="759"/>
      <c r="L18" s="63"/>
      <c r="M18" s="63"/>
    </row>
    <row r="19" spans="1:13">
      <c r="A19" s="765"/>
      <c r="B19" s="754"/>
      <c r="C19" s="754"/>
      <c r="D19" s="754"/>
      <c r="E19" s="757"/>
      <c r="F19" s="67" t="s">
        <v>92</v>
      </c>
      <c r="G19" s="68" t="s">
        <v>584</v>
      </c>
      <c r="H19" s="68" t="s">
        <v>153</v>
      </c>
      <c r="I19" s="69" t="s">
        <v>158</v>
      </c>
      <c r="J19" s="63"/>
      <c r="K19" s="760"/>
      <c r="L19" s="63"/>
      <c r="M19" s="63"/>
    </row>
    <row r="20" spans="1:13" ht="27.75" customHeight="1">
      <c r="A20" s="765"/>
      <c r="B20" s="754"/>
      <c r="C20" s="754"/>
      <c r="D20" s="754"/>
      <c r="E20" s="757"/>
      <c r="F20" s="67" t="s">
        <v>93</v>
      </c>
      <c r="G20" s="70">
        <v>46109</v>
      </c>
      <c r="H20" s="70">
        <v>46109</v>
      </c>
      <c r="I20" s="70">
        <v>46109</v>
      </c>
      <c r="J20" s="63"/>
      <c r="K20" s="760"/>
      <c r="L20" s="63"/>
      <c r="M20" s="63"/>
    </row>
    <row r="21" spans="1:13" ht="56.45" customHeight="1">
      <c r="A21" s="765"/>
      <c r="B21" s="754"/>
      <c r="C21" s="754"/>
      <c r="D21" s="754"/>
      <c r="E21" s="757"/>
      <c r="F21" s="67" t="s">
        <v>94</v>
      </c>
      <c r="G21" s="68" t="s">
        <v>585</v>
      </c>
      <c r="H21" s="68" t="s">
        <v>154</v>
      </c>
      <c r="I21" s="69" t="s">
        <v>159</v>
      </c>
      <c r="J21" s="63"/>
      <c r="K21" s="760"/>
      <c r="L21" s="63"/>
      <c r="M21" s="63"/>
    </row>
    <row r="22" spans="1:13" ht="25.9" customHeight="1">
      <c r="A22" s="765"/>
      <c r="B22" s="754"/>
      <c r="C22" s="754"/>
      <c r="D22" s="754"/>
      <c r="E22" s="757"/>
      <c r="F22" s="67" t="s">
        <v>95</v>
      </c>
      <c r="G22" s="68" t="s">
        <v>586</v>
      </c>
      <c r="H22" s="68" t="s">
        <v>155</v>
      </c>
      <c r="I22" s="79" t="s">
        <v>160</v>
      </c>
      <c r="J22" s="63"/>
      <c r="K22" s="760"/>
      <c r="L22" s="63"/>
      <c r="M22" s="63"/>
    </row>
    <row r="23" spans="1:13" ht="285">
      <c r="A23" s="765"/>
      <c r="B23" s="754"/>
      <c r="C23" s="754"/>
      <c r="D23" s="754"/>
      <c r="E23" s="757"/>
      <c r="F23" s="71" t="s">
        <v>96</v>
      </c>
      <c r="G23" s="78" t="s">
        <v>587</v>
      </c>
      <c r="H23" s="78" t="s">
        <v>156</v>
      </c>
      <c r="I23" s="80" t="s">
        <v>161</v>
      </c>
      <c r="J23" s="63"/>
      <c r="K23" s="761"/>
      <c r="L23" s="63"/>
      <c r="M23" s="63"/>
    </row>
    <row r="24" spans="1:13" ht="15.75" customHeight="1" thickBot="1">
      <c r="A24" s="766"/>
      <c r="B24" s="755"/>
      <c r="C24" s="755"/>
      <c r="D24" s="755"/>
      <c r="E24" s="758"/>
      <c r="F24" s="72" t="s">
        <v>97</v>
      </c>
      <c r="G24" s="73">
        <v>36.08</v>
      </c>
      <c r="H24" s="73">
        <v>33.25</v>
      </c>
      <c r="I24" s="74">
        <v>27.9</v>
      </c>
      <c r="J24" s="63"/>
      <c r="K24" s="217">
        <f>AVERAGE(G24:I24)</f>
        <v>32.409999999999997</v>
      </c>
      <c r="L24" s="63"/>
      <c r="M24" s="63"/>
    </row>
    <row r="25" spans="1:13" ht="15.75" customHeight="1">
      <c r="A25" s="750" t="s">
        <v>275</v>
      </c>
      <c r="B25" s="751"/>
      <c r="C25" s="751"/>
      <c r="D25" s="751"/>
      <c r="E25" s="751"/>
      <c r="F25" s="751"/>
      <c r="G25" s="751"/>
      <c r="H25" s="751"/>
      <c r="I25" s="751"/>
      <c r="J25" s="751"/>
      <c r="K25" s="752"/>
      <c r="L25" s="63"/>
      <c r="M25" s="63"/>
    </row>
    <row r="26" spans="1:13" ht="24.75" customHeight="1">
      <c r="A26" s="750"/>
      <c r="B26" s="751"/>
      <c r="C26" s="751"/>
      <c r="D26" s="751"/>
      <c r="E26" s="751"/>
      <c r="F26" s="751"/>
      <c r="G26" s="751"/>
      <c r="H26" s="751"/>
      <c r="I26" s="751"/>
      <c r="J26" s="751"/>
      <c r="K26" s="752"/>
      <c r="L26" s="63"/>
      <c r="M26" s="63"/>
    </row>
    <row r="27" spans="1:13" ht="63.75" customHeight="1">
      <c r="A27" s="750"/>
      <c r="B27" s="751"/>
      <c r="C27" s="751"/>
      <c r="D27" s="751"/>
      <c r="E27" s="751"/>
      <c r="F27" s="751"/>
      <c r="G27" s="751"/>
      <c r="H27" s="751"/>
      <c r="I27" s="751"/>
      <c r="J27" s="751"/>
      <c r="K27" s="752"/>
      <c r="L27" s="75"/>
      <c r="M27" s="76"/>
    </row>
    <row r="28" spans="1:13" ht="15.75" customHeight="1" thickBot="1">
      <c r="A28" s="223"/>
      <c r="B28" s="224"/>
      <c r="C28" s="224"/>
      <c r="D28" s="224"/>
      <c r="E28" s="224"/>
      <c r="F28" s="224"/>
      <c r="G28" s="224"/>
      <c r="H28" s="224"/>
      <c r="I28" s="224"/>
      <c r="J28" s="224"/>
      <c r="K28" s="225"/>
      <c r="L28" s="43"/>
      <c r="M28" s="44"/>
    </row>
    <row r="29" spans="1:13" ht="15.75" customHeight="1">
      <c r="A29" s="49"/>
      <c r="B29" s="49"/>
      <c r="C29" s="49"/>
      <c r="D29" s="49"/>
      <c r="E29" s="49"/>
      <c r="F29" s="49"/>
      <c r="G29" s="49"/>
      <c r="H29" s="49"/>
      <c r="I29" s="49"/>
      <c r="J29" s="49"/>
      <c r="K29" s="49"/>
      <c r="L29" s="49"/>
      <c r="M29" s="49"/>
    </row>
    <row r="30" spans="1:13" ht="15.75" customHeight="1">
      <c r="A30" s="49"/>
      <c r="B30" s="49"/>
      <c r="C30" s="49"/>
      <c r="D30" s="49"/>
      <c r="E30" s="49"/>
      <c r="F30" s="49"/>
      <c r="G30" s="49"/>
      <c r="H30" s="49"/>
      <c r="I30" s="49"/>
      <c r="J30" s="49"/>
      <c r="K30" s="49"/>
      <c r="L30" s="49"/>
      <c r="M30" s="49"/>
    </row>
    <row r="31" spans="1:13" ht="15.75" customHeight="1">
      <c r="A31" s="49"/>
      <c r="B31" s="49"/>
      <c r="C31" s="49"/>
      <c r="D31" s="49"/>
      <c r="E31" s="49"/>
      <c r="F31" s="49"/>
      <c r="G31" s="49"/>
      <c r="H31" s="49"/>
      <c r="I31" s="49"/>
      <c r="J31" s="49"/>
      <c r="K31" s="49"/>
      <c r="L31" s="49"/>
      <c r="M31" s="49"/>
    </row>
    <row r="32" spans="1:13" ht="15.75" customHeight="1">
      <c r="A32" s="49"/>
      <c r="B32" s="49"/>
      <c r="C32" s="49"/>
      <c r="D32" s="49"/>
      <c r="E32" s="49"/>
      <c r="F32" s="49"/>
      <c r="G32" s="49"/>
      <c r="H32" s="49"/>
      <c r="I32" s="49"/>
      <c r="J32" s="49"/>
      <c r="K32" s="49"/>
      <c r="L32" s="49"/>
      <c r="M32" s="49"/>
    </row>
    <row r="33" spans="1:13" ht="15.75" customHeight="1">
      <c r="A33" s="49"/>
      <c r="B33" s="49"/>
      <c r="C33" s="49"/>
      <c r="D33" s="49"/>
      <c r="E33" s="49"/>
      <c r="F33" s="49"/>
      <c r="G33" s="49"/>
      <c r="H33" s="49"/>
      <c r="I33" s="49"/>
      <c r="J33" s="49"/>
      <c r="K33" s="49"/>
      <c r="L33" s="49"/>
      <c r="M33" s="49"/>
    </row>
    <row r="34" spans="1:13" ht="15.75" customHeight="1">
      <c r="A34" s="49"/>
      <c r="B34" s="49"/>
      <c r="C34" s="49"/>
      <c r="D34" s="49"/>
      <c r="E34" s="49"/>
      <c r="F34" s="49"/>
      <c r="G34" s="49"/>
      <c r="H34" s="49"/>
      <c r="I34" s="49"/>
      <c r="J34" s="49"/>
      <c r="K34" s="49"/>
      <c r="L34" s="49"/>
      <c r="M34" s="49"/>
    </row>
    <row r="35" spans="1:13" ht="15.75" customHeight="1">
      <c r="A35" s="49"/>
      <c r="B35" s="49"/>
      <c r="C35" s="49"/>
      <c r="D35" s="49"/>
      <c r="E35" s="49"/>
      <c r="F35" s="49"/>
      <c r="G35" s="49"/>
      <c r="H35" s="49"/>
      <c r="I35" s="49"/>
      <c r="J35" s="49"/>
      <c r="K35" s="49"/>
      <c r="L35" s="49"/>
      <c r="M35" s="49"/>
    </row>
    <row r="36" spans="1:13" ht="15.75" customHeight="1">
      <c r="A36" s="49"/>
      <c r="B36" s="49"/>
      <c r="C36" s="49"/>
      <c r="D36" s="49"/>
      <c r="E36" s="49"/>
      <c r="F36" s="49"/>
      <c r="G36" s="49"/>
      <c r="H36" s="49"/>
      <c r="I36" s="49"/>
      <c r="J36" s="49"/>
      <c r="K36" s="49"/>
      <c r="L36" s="49"/>
      <c r="M36" s="49"/>
    </row>
    <row r="37" spans="1:13" ht="15.75" customHeight="1">
      <c r="A37" s="49"/>
      <c r="B37" s="49"/>
      <c r="C37" s="49"/>
      <c r="D37" s="49"/>
      <c r="E37" s="49"/>
      <c r="F37" s="49"/>
      <c r="G37" s="49"/>
      <c r="H37" s="49"/>
      <c r="I37" s="49"/>
      <c r="J37" s="49"/>
      <c r="K37" s="49"/>
      <c r="L37" s="49"/>
      <c r="M37" s="49"/>
    </row>
    <row r="38" spans="1:13" ht="15.75" customHeight="1">
      <c r="A38" s="49"/>
      <c r="B38" s="49"/>
      <c r="C38" s="49"/>
      <c r="D38" s="49"/>
      <c r="E38" s="49"/>
      <c r="F38" s="49"/>
      <c r="G38" s="49"/>
      <c r="H38" s="49"/>
      <c r="I38" s="49"/>
      <c r="J38" s="49"/>
      <c r="K38" s="49"/>
      <c r="L38" s="49"/>
      <c r="M38" s="49"/>
    </row>
    <row r="39" spans="1:13" ht="15.75" customHeight="1">
      <c r="A39" s="49"/>
      <c r="B39" s="49"/>
      <c r="C39" s="49"/>
      <c r="D39" s="49"/>
      <c r="E39" s="49"/>
      <c r="F39" s="49"/>
      <c r="G39" s="49"/>
      <c r="H39" s="49"/>
      <c r="I39" s="49"/>
      <c r="J39" s="49"/>
      <c r="K39" s="49"/>
      <c r="L39" s="49"/>
      <c r="M39" s="49"/>
    </row>
    <row r="40" spans="1:13" ht="15.75" customHeight="1">
      <c r="A40" s="49"/>
      <c r="B40" s="49"/>
      <c r="C40" s="49"/>
      <c r="D40" s="49"/>
      <c r="E40" s="49"/>
      <c r="F40" s="49"/>
      <c r="G40" s="49"/>
      <c r="H40" s="49"/>
      <c r="I40" s="49"/>
      <c r="J40" s="49"/>
      <c r="K40" s="49"/>
      <c r="L40" s="49"/>
      <c r="M40" s="49"/>
    </row>
    <row r="41" spans="1:13" ht="15.75" customHeight="1">
      <c r="A41" s="49"/>
      <c r="B41" s="49"/>
      <c r="C41" s="49"/>
      <c r="D41" s="49"/>
      <c r="E41" s="49"/>
      <c r="F41" s="49"/>
      <c r="G41" s="49"/>
      <c r="H41" s="49"/>
      <c r="I41" s="49"/>
      <c r="J41" s="49"/>
      <c r="K41" s="49"/>
      <c r="L41" s="49"/>
      <c r="M41" s="49"/>
    </row>
    <row r="42" spans="1:13" ht="15.75" customHeight="1">
      <c r="A42" s="49"/>
      <c r="B42" s="49"/>
      <c r="C42" s="49"/>
      <c r="D42" s="49"/>
      <c r="E42" s="49"/>
      <c r="F42" s="49"/>
      <c r="G42" s="49"/>
      <c r="H42" s="49"/>
      <c r="I42" s="49"/>
      <c r="J42" s="49"/>
      <c r="K42" s="49"/>
      <c r="L42" s="49"/>
      <c r="M42" s="49"/>
    </row>
    <row r="43" spans="1:13" ht="15.75" customHeight="1">
      <c r="A43" s="49"/>
      <c r="B43" s="49"/>
      <c r="C43" s="49"/>
      <c r="D43" s="49"/>
      <c r="E43" s="49"/>
      <c r="F43" s="49"/>
      <c r="G43" s="49"/>
      <c r="H43" s="49"/>
      <c r="I43" s="49"/>
      <c r="J43" s="49"/>
      <c r="K43" s="49"/>
      <c r="L43" s="49"/>
      <c r="M43" s="49"/>
    </row>
    <row r="44" spans="1:13" ht="15.75" customHeight="1">
      <c r="A44" s="49"/>
      <c r="B44" s="49"/>
      <c r="C44" s="49"/>
      <c r="D44" s="49"/>
      <c r="E44" s="49"/>
      <c r="F44" s="49"/>
      <c r="G44" s="49"/>
      <c r="H44" s="49"/>
      <c r="I44" s="49"/>
      <c r="J44" s="49"/>
      <c r="K44" s="49"/>
      <c r="L44" s="49"/>
      <c r="M44" s="49"/>
    </row>
    <row r="45" spans="1:13" ht="15.75" customHeight="1">
      <c r="A45" s="49"/>
      <c r="B45" s="49"/>
      <c r="C45" s="49"/>
      <c r="D45" s="49"/>
      <c r="E45" s="49"/>
      <c r="F45" s="49"/>
      <c r="G45" s="49"/>
      <c r="H45" s="49"/>
      <c r="I45" s="49"/>
      <c r="J45" s="49"/>
      <c r="K45" s="49"/>
      <c r="L45" s="49"/>
      <c r="M45" s="49"/>
    </row>
    <row r="46" spans="1:13" ht="15.75" customHeight="1">
      <c r="A46" s="49"/>
      <c r="B46" s="49"/>
      <c r="C46" s="49"/>
      <c r="D46" s="49"/>
      <c r="E46" s="49"/>
      <c r="F46" s="49"/>
      <c r="G46" s="49"/>
      <c r="H46" s="49"/>
      <c r="I46" s="49"/>
      <c r="J46" s="49"/>
      <c r="K46" s="49"/>
      <c r="L46" s="49"/>
      <c r="M46" s="49"/>
    </row>
    <row r="47" spans="1:13" ht="15.75" customHeight="1">
      <c r="A47" s="49"/>
      <c r="B47" s="49"/>
      <c r="C47" s="49"/>
      <c r="D47" s="49"/>
      <c r="E47" s="49"/>
      <c r="F47" s="49"/>
      <c r="G47" s="49"/>
      <c r="H47" s="49"/>
      <c r="I47" s="49"/>
      <c r="J47" s="49"/>
      <c r="K47" s="49"/>
      <c r="L47" s="49"/>
      <c r="M47" s="49"/>
    </row>
    <row r="48" spans="1:13" ht="15.75" customHeight="1">
      <c r="A48" s="49"/>
      <c r="B48" s="49"/>
      <c r="C48" s="49"/>
      <c r="D48" s="49"/>
      <c r="E48" s="49"/>
      <c r="F48" s="49"/>
      <c r="G48" s="49"/>
      <c r="H48" s="49"/>
      <c r="I48" s="49"/>
      <c r="J48" s="49"/>
      <c r="K48" s="49"/>
      <c r="L48" s="49"/>
      <c r="M48" s="49"/>
    </row>
    <row r="49" spans="1:13" ht="15.75" customHeight="1">
      <c r="A49" s="49"/>
      <c r="B49" s="49"/>
      <c r="C49" s="49"/>
      <c r="D49" s="49"/>
      <c r="E49" s="49"/>
      <c r="F49" s="49"/>
      <c r="G49" s="49"/>
      <c r="H49" s="49"/>
      <c r="I49" s="49"/>
      <c r="J49" s="49"/>
      <c r="K49" s="49"/>
      <c r="L49" s="49"/>
      <c r="M49" s="49"/>
    </row>
    <row r="50" spans="1:13" ht="15.75" customHeight="1">
      <c r="A50" s="49"/>
      <c r="B50" s="49"/>
      <c r="C50" s="49"/>
      <c r="D50" s="49"/>
      <c r="E50" s="49"/>
      <c r="F50" s="49"/>
      <c r="G50" s="49"/>
      <c r="H50" s="49"/>
      <c r="I50" s="49"/>
      <c r="J50" s="49"/>
      <c r="K50" s="49"/>
      <c r="L50" s="49"/>
      <c r="M50" s="49"/>
    </row>
    <row r="51" spans="1:13" ht="15.75" customHeight="1">
      <c r="A51" s="49"/>
      <c r="B51" s="49"/>
      <c r="C51" s="49"/>
      <c r="D51" s="49"/>
      <c r="E51" s="49"/>
      <c r="F51" s="49"/>
      <c r="G51" s="49"/>
      <c r="H51" s="49"/>
      <c r="I51" s="49"/>
      <c r="J51" s="49"/>
      <c r="K51" s="49"/>
      <c r="L51" s="49"/>
      <c r="M51" s="49"/>
    </row>
    <row r="52" spans="1:13" ht="15.75" customHeight="1">
      <c r="A52" s="49"/>
      <c r="B52" s="49"/>
      <c r="C52" s="49"/>
      <c r="D52" s="49"/>
      <c r="E52" s="49"/>
      <c r="F52" s="49"/>
      <c r="G52" s="49"/>
      <c r="H52" s="49"/>
      <c r="I52" s="49"/>
      <c r="J52" s="49"/>
      <c r="K52" s="49"/>
      <c r="L52" s="49"/>
      <c r="M52" s="49"/>
    </row>
    <row r="53" spans="1:13" ht="15.75" customHeight="1">
      <c r="A53" s="49"/>
      <c r="B53" s="49"/>
      <c r="C53" s="49"/>
      <c r="D53" s="49"/>
      <c r="E53" s="49"/>
      <c r="F53" s="49"/>
      <c r="G53" s="49"/>
      <c r="H53" s="49"/>
      <c r="I53" s="49"/>
      <c r="J53" s="49"/>
      <c r="K53" s="49"/>
      <c r="L53" s="49"/>
      <c r="M53" s="49"/>
    </row>
    <row r="54" spans="1:13" ht="15.75" customHeight="1">
      <c r="A54" s="49"/>
      <c r="B54" s="49"/>
      <c r="C54" s="49"/>
      <c r="D54" s="49"/>
      <c r="E54" s="49"/>
      <c r="F54" s="49"/>
      <c r="G54" s="49"/>
      <c r="H54" s="49"/>
      <c r="I54" s="49"/>
      <c r="J54" s="49"/>
      <c r="K54" s="49"/>
      <c r="L54" s="49"/>
      <c r="M54" s="49"/>
    </row>
    <row r="55" spans="1:13" ht="15.75" customHeight="1">
      <c r="A55" s="49"/>
      <c r="B55" s="49"/>
      <c r="C55" s="49"/>
      <c r="D55" s="49"/>
      <c r="E55" s="49"/>
      <c r="F55" s="49"/>
      <c r="G55" s="49"/>
      <c r="H55" s="49"/>
      <c r="I55" s="49"/>
      <c r="J55" s="49"/>
      <c r="K55" s="49"/>
      <c r="L55" s="49"/>
      <c r="M55" s="49"/>
    </row>
    <row r="56" spans="1:13" ht="15.75" customHeight="1">
      <c r="A56" s="49"/>
      <c r="B56" s="49"/>
      <c r="C56" s="49"/>
      <c r="D56" s="49"/>
      <c r="E56" s="49"/>
      <c r="F56" s="49"/>
      <c r="G56" s="49"/>
      <c r="H56" s="49"/>
      <c r="I56" s="49"/>
      <c r="J56" s="49"/>
      <c r="K56" s="49"/>
      <c r="L56" s="49"/>
      <c r="M56" s="49"/>
    </row>
    <row r="57" spans="1:13" ht="15.75" customHeight="1">
      <c r="A57" s="49"/>
      <c r="B57" s="49"/>
      <c r="C57" s="49"/>
      <c r="D57" s="49"/>
      <c r="E57" s="49"/>
      <c r="F57" s="49"/>
      <c r="G57" s="49"/>
      <c r="H57" s="49"/>
      <c r="I57" s="49"/>
      <c r="J57" s="49"/>
      <c r="K57" s="49"/>
      <c r="L57" s="49"/>
      <c r="M57" s="49"/>
    </row>
    <row r="58" spans="1:13" ht="15.75" customHeight="1">
      <c r="A58" s="49"/>
      <c r="B58" s="49"/>
      <c r="C58" s="49"/>
      <c r="D58" s="49"/>
      <c r="E58" s="49"/>
      <c r="F58" s="49"/>
      <c r="G58" s="49"/>
      <c r="H58" s="49"/>
      <c r="I58" s="49"/>
      <c r="J58" s="49"/>
      <c r="K58" s="49"/>
      <c r="L58" s="49"/>
      <c r="M58" s="49"/>
    </row>
    <row r="59" spans="1:13" ht="15.75" customHeight="1">
      <c r="A59" s="49"/>
      <c r="B59" s="49"/>
      <c r="C59" s="49"/>
      <c r="D59" s="49"/>
      <c r="E59" s="49"/>
      <c r="F59" s="49"/>
      <c r="G59" s="49"/>
      <c r="H59" s="49"/>
      <c r="I59" s="49"/>
      <c r="J59" s="49"/>
      <c r="K59" s="49"/>
      <c r="L59" s="49"/>
      <c r="M59" s="49"/>
    </row>
    <row r="60" spans="1:13" ht="15.75" customHeight="1">
      <c r="A60" s="49"/>
      <c r="B60" s="49"/>
      <c r="C60" s="49"/>
      <c r="D60" s="49"/>
      <c r="E60" s="49"/>
      <c r="F60" s="49"/>
      <c r="G60" s="49"/>
      <c r="H60" s="49"/>
      <c r="I60" s="49"/>
      <c r="J60" s="49"/>
      <c r="K60" s="49"/>
      <c r="L60" s="49"/>
      <c r="M60" s="49"/>
    </row>
    <row r="61" spans="1:13" ht="15.75" customHeight="1">
      <c r="A61" s="49"/>
      <c r="B61" s="49"/>
      <c r="C61" s="49"/>
      <c r="D61" s="49"/>
      <c r="E61" s="49"/>
      <c r="F61" s="49"/>
      <c r="G61" s="49"/>
      <c r="H61" s="49"/>
      <c r="I61" s="49"/>
      <c r="J61" s="49"/>
      <c r="K61" s="49"/>
      <c r="L61" s="49"/>
      <c r="M61" s="49"/>
    </row>
    <row r="62" spans="1:13" ht="15.75" customHeight="1">
      <c r="A62" s="49"/>
      <c r="B62" s="49"/>
      <c r="C62" s="49"/>
      <c r="D62" s="49"/>
      <c r="E62" s="49"/>
      <c r="F62" s="49"/>
      <c r="G62" s="49"/>
      <c r="H62" s="49"/>
      <c r="I62" s="49"/>
      <c r="J62" s="49"/>
      <c r="K62" s="49"/>
      <c r="L62" s="49"/>
      <c r="M62" s="49"/>
    </row>
    <row r="63" spans="1:13" ht="15.75" customHeight="1">
      <c r="A63" s="49"/>
      <c r="B63" s="49"/>
      <c r="C63" s="49"/>
      <c r="D63" s="49"/>
      <c r="E63" s="49"/>
      <c r="F63" s="49"/>
      <c r="G63" s="49"/>
      <c r="H63" s="49"/>
      <c r="I63" s="49"/>
      <c r="J63" s="49"/>
      <c r="K63" s="49"/>
      <c r="L63" s="49"/>
      <c r="M63" s="49"/>
    </row>
    <row r="64" spans="1:13" ht="15.75" customHeight="1">
      <c r="A64" s="49"/>
      <c r="B64" s="49"/>
      <c r="C64" s="49"/>
      <c r="D64" s="49"/>
      <c r="E64" s="49"/>
      <c r="F64" s="49"/>
      <c r="G64" s="49"/>
      <c r="H64" s="49"/>
      <c r="I64" s="49"/>
      <c r="J64" s="49"/>
      <c r="K64" s="49"/>
      <c r="L64" s="49"/>
      <c r="M64" s="49"/>
    </row>
    <row r="65" spans="1:13" ht="15.75" customHeight="1">
      <c r="A65" s="49"/>
      <c r="B65" s="49"/>
      <c r="C65" s="49"/>
      <c r="D65" s="49"/>
      <c r="E65" s="49"/>
      <c r="F65" s="49"/>
      <c r="G65" s="49"/>
      <c r="H65" s="49"/>
      <c r="I65" s="49"/>
      <c r="J65" s="49"/>
      <c r="K65" s="49"/>
      <c r="L65" s="49"/>
      <c r="M65" s="49"/>
    </row>
    <row r="66" spans="1:13" ht="15.75" customHeight="1">
      <c r="A66" s="49"/>
      <c r="B66" s="49"/>
      <c r="C66" s="49"/>
      <c r="D66" s="49"/>
      <c r="E66" s="49"/>
      <c r="F66" s="49"/>
      <c r="G66" s="49"/>
      <c r="H66" s="49"/>
      <c r="I66" s="49"/>
      <c r="J66" s="49"/>
      <c r="K66" s="49"/>
      <c r="L66" s="49"/>
      <c r="M66" s="49"/>
    </row>
    <row r="67" spans="1:13" ht="15.75" customHeight="1">
      <c r="A67" s="49"/>
      <c r="B67" s="49"/>
      <c r="C67" s="49"/>
      <c r="D67" s="49"/>
      <c r="E67" s="49"/>
      <c r="F67" s="49"/>
      <c r="G67" s="49"/>
      <c r="H67" s="49"/>
      <c r="I67" s="49"/>
      <c r="J67" s="49"/>
      <c r="K67" s="49"/>
      <c r="L67" s="49"/>
      <c r="M67" s="49"/>
    </row>
    <row r="68" spans="1:13" ht="15.75" customHeight="1">
      <c r="A68" s="49"/>
      <c r="B68" s="49"/>
      <c r="C68" s="49"/>
      <c r="D68" s="49"/>
      <c r="E68" s="49"/>
      <c r="F68" s="49"/>
      <c r="G68" s="49"/>
      <c r="H68" s="49"/>
      <c r="I68" s="49"/>
      <c r="J68" s="49"/>
      <c r="K68" s="49"/>
      <c r="L68" s="49"/>
      <c r="M68" s="49"/>
    </row>
    <row r="69" spans="1:13" ht="15.75" customHeight="1">
      <c r="A69" s="49"/>
      <c r="B69" s="49"/>
      <c r="C69" s="49"/>
      <c r="D69" s="49"/>
      <c r="E69" s="49"/>
      <c r="F69" s="49"/>
      <c r="G69" s="49"/>
      <c r="H69" s="49"/>
      <c r="I69" s="49"/>
      <c r="J69" s="49"/>
      <c r="K69" s="49"/>
      <c r="L69" s="49"/>
      <c r="M69" s="49"/>
    </row>
    <row r="70" spans="1:13" ht="15.75" customHeight="1">
      <c r="A70" s="49"/>
      <c r="B70" s="49"/>
      <c r="C70" s="49"/>
      <c r="D70" s="49"/>
      <c r="E70" s="49"/>
      <c r="F70" s="49"/>
      <c r="G70" s="49"/>
      <c r="H70" s="49"/>
      <c r="I70" s="49"/>
      <c r="J70" s="49"/>
      <c r="K70" s="49"/>
      <c r="L70" s="49"/>
      <c r="M70" s="49"/>
    </row>
    <row r="71" spans="1:13" ht="15.75" customHeight="1">
      <c r="A71" s="49"/>
      <c r="B71" s="49"/>
      <c r="C71" s="49"/>
      <c r="D71" s="49"/>
      <c r="E71" s="49"/>
      <c r="F71" s="49"/>
      <c r="G71" s="49"/>
      <c r="H71" s="49"/>
      <c r="I71" s="49"/>
      <c r="J71" s="49"/>
      <c r="K71" s="49"/>
      <c r="L71" s="49"/>
      <c r="M71" s="49"/>
    </row>
    <row r="72" spans="1:13" ht="15.75" customHeight="1">
      <c r="A72" s="49"/>
      <c r="B72" s="49"/>
      <c r="C72" s="49"/>
      <c r="D72" s="49"/>
      <c r="E72" s="49"/>
      <c r="F72" s="49"/>
      <c r="G72" s="49"/>
      <c r="H72" s="49"/>
      <c r="I72" s="49"/>
      <c r="J72" s="49"/>
      <c r="K72" s="49"/>
      <c r="L72" s="49"/>
      <c r="M72" s="49"/>
    </row>
    <row r="73" spans="1:13" ht="15.75" customHeight="1">
      <c r="A73" s="49"/>
      <c r="B73" s="49"/>
      <c r="C73" s="49"/>
      <c r="D73" s="49"/>
      <c r="E73" s="49"/>
      <c r="F73" s="49"/>
      <c r="G73" s="49"/>
      <c r="H73" s="49"/>
      <c r="I73" s="49"/>
      <c r="J73" s="49"/>
      <c r="K73" s="49"/>
      <c r="L73" s="49"/>
      <c r="M73" s="49"/>
    </row>
    <row r="74" spans="1:13" ht="15.75" customHeight="1">
      <c r="A74" s="49"/>
      <c r="B74" s="49"/>
      <c r="C74" s="49"/>
      <c r="D74" s="49"/>
      <c r="E74" s="49"/>
      <c r="F74" s="49"/>
      <c r="G74" s="49"/>
      <c r="H74" s="49"/>
      <c r="I74" s="49"/>
      <c r="J74" s="49"/>
      <c r="K74" s="49"/>
      <c r="L74" s="49"/>
      <c r="M74" s="49"/>
    </row>
    <row r="75" spans="1:13" ht="15.75" customHeight="1">
      <c r="A75" s="49"/>
      <c r="B75" s="49"/>
      <c r="C75" s="49"/>
      <c r="D75" s="49"/>
      <c r="E75" s="49"/>
      <c r="F75" s="49"/>
      <c r="G75" s="49"/>
      <c r="H75" s="49"/>
      <c r="I75" s="49"/>
      <c r="J75" s="49"/>
      <c r="K75" s="49"/>
      <c r="L75" s="49"/>
      <c r="M75" s="49"/>
    </row>
    <row r="76" spans="1:13" ht="15.75" customHeight="1">
      <c r="A76" s="49"/>
      <c r="B76" s="49"/>
      <c r="C76" s="49"/>
      <c r="D76" s="49"/>
      <c r="E76" s="49"/>
      <c r="F76" s="49"/>
      <c r="G76" s="49"/>
      <c r="H76" s="49"/>
      <c r="I76" s="49"/>
      <c r="J76" s="49"/>
      <c r="K76" s="49"/>
      <c r="L76" s="49"/>
      <c r="M76" s="49"/>
    </row>
    <row r="77" spans="1:13" ht="15.75" customHeight="1">
      <c r="A77" s="49"/>
      <c r="B77" s="49"/>
      <c r="C77" s="49"/>
      <c r="D77" s="49"/>
      <c r="E77" s="49"/>
      <c r="F77" s="49"/>
      <c r="G77" s="49"/>
      <c r="H77" s="49"/>
      <c r="I77" s="49"/>
      <c r="J77" s="49"/>
      <c r="K77" s="49"/>
      <c r="L77" s="49"/>
      <c r="M77" s="49"/>
    </row>
    <row r="78" spans="1:13" ht="15.75" customHeight="1">
      <c r="A78" s="49"/>
      <c r="B78" s="49"/>
      <c r="C78" s="49"/>
      <c r="D78" s="49"/>
      <c r="E78" s="49"/>
      <c r="F78" s="49"/>
      <c r="G78" s="49"/>
      <c r="H78" s="49"/>
      <c r="I78" s="49"/>
      <c r="J78" s="49"/>
      <c r="K78" s="49"/>
      <c r="L78" s="49"/>
      <c r="M78" s="49"/>
    </row>
    <row r="79" spans="1:13" ht="15.75" customHeight="1">
      <c r="A79" s="49"/>
      <c r="B79" s="49"/>
      <c r="C79" s="49"/>
      <c r="D79" s="49"/>
      <c r="E79" s="49"/>
      <c r="F79" s="49"/>
      <c r="G79" s="49"/>
      <c r="H79" s="49"/>
      <c r="I79" s="49"/>
      <c r="J79" s="49"/>
      <c r="K79" s="49"/>
      <c r="L79" s="49"/>
      <c r="M79" s="49"/>
    </row>
    <row r="80" spans="1:13" ht="15.75" customHeight="1">
      <c r="A80" s="49"/>
      <c r="B80" s="49"/>
      <c r="C80" s="49"/>
      <c r="D80" s="49"/>
      <c r="E80" s="49"/>
      <c r="F80" s="49"/>
      <c r="G80" s="49"/>
      <c r="H80" s="49"/>
      <c r="I80" s="49"/>
      <c r="J80" s="49"/>
      <c r="K80" s="49"/>
      <c r="L80" s="49"/>
      <c r="M80" s="49"/>
    </row>
    <row r="81" spans="1:13" ht="15.75" customHeight="1">
      <c r="A81" s="49"/>
      <c r="B81" s="49"/>
      <c r="C81" s="49"/>
      <c r="D81" s="49"/>
      <c r="E81" s="49"/>
      <c r="F81" s="49"/>
      <c r="G81" s="49"/>
      <c r="H81" s="49"/>
      <c r="I81" s="49"/>
      <c r="J81" s="49"/>
      <c r="K81" s="49"/>
      <c r="L81" s="49"/>
      <c r="M81" s="49"/>
    </row>
    <row r="82" spans="1:13" ht="15.75" customHeight="1">
      <c r="A82" s="49"/>
      <c r="B82" s="49"/>
      <c r="C82" s="49"/>
      <c r="D82" s="49"/>
      <c r="E82" s="49"/>
      <c r="F82" s="49"/>
      <c r="G82" s="49"/>
      <c r="H82" s="49"/>
      <c r="I82" s="49"/>
      <c r="J82" s="49"/>
      <c r="K82" s="49"/>
      <c r="L82" s="49"/>
      <c r="M82" s="49"/>
    </row>
    <row r="83" spans="1:13" ht="15.75" customHeight="1">
      <c r="A83" s="49"/>
      <c r="B83" s="49"/>
      <c r="C83" s="49"/>
      <c r="D83" s="49"/>
      <c r="E83" s="49"/>
      <c r="F83" s="49"/>
      <c r="G83" s="49"/>
      <c r="H83" s="49"/>
      <c r="I83" s="49"/>
      <c r="J83" s="49"/>
      <c r="K83" s="49"/>
      <c r="L83" s="49"/>
      <c r="M83" s="49"/>
    </row>
    <row r="84" spans="1:13" ht="15.75" customHeight="1">
      <c r="A84" s="49"/>
      <c r="B84" s="49"/>
      <c r="C84" s="49"/>
      <c r="D84" s="49"/>
      <c r="E84" s="49"/>
      <c r="F84" s="49"/>
      <c r="G84" s="49"/>
      <c r="H84" s="49"/>
      <c r="I84" s="49"/>
      <c r="J84" s="49"/>
      <c r="K84" s="49"/>
      <c r="L84" s="49"/>
      <c r="M84" s="49"/>
    </row>
    <row r="85" spans="1:13" ht="15.75" customHeight="1">
      <c r="A85" s="49"/>
      <c r="B85" s="49"/>
      <c r="C85" s="49"/>
      <c r="D85" s="49"/>
      <c r="E85" s="49"/>
      <c r="F85" s="49"/>
      <c r="G85" s="49"/>
      <c r="H85" s="49"/>
      <c r="I85" s="49"/>
      <c r="J85" s="49"/>
      <c r="K85" s="49"/>
      <c r="L85" s="49"/>
      <c r="M85" s="49"/>
    </row>
    <row r="86" spans="1:13" ht="15.75" customHeight="1">
      <c r="A86" s="49"/>
      <c r="B86" s="49"/>
      <c r="C86" s="49"/>
      <c r="D86" s="49"/>
      <c r="E86" s="49"/>
      <c r="F86" s="49"/>
      <c r="G86" s="49"/>
      <c r="H86" s="49"/>
      <c r="I86" s="49"/>
      <c r="J86" s="49"/>
      <c r="K86" s="49"/>
      <c r="L86" s="49"/>
      <c r="M86" s="49"/>
    </row>
    <row r="87" spans="1:13" ht="15.75" customHeight="1">
      <c r="A87" s="49"/>
      <c r="B87" s="49"/>
      <c r="C87" s="49"/>
      <c r="D87" s="49"/>
      <c r="E87" s="49"/>
      <c r="F87" s="49"/>
      <c r="G87" s="49"/>
      <c r="H87" s="49"/>
      <c r="I87" s="49"/>
      <c r="J87" s="49"/>
      <c r="K87" s="49"/>
      <c r="L87" s="49"/>
      <c r="M87" s="49"/>
    </row>
    <row r="88" spans="1:13" ht="15.75" customHeight="1">
      <c r="A88" s="49"/>
      <c r="B88" s="49"/>
      <c r="C88" s="49"/>
      <c r="D88" s="49"/>
      <c r="E88" s="49"/>
      <c r="F88" s="49"/>
      <c r="G88" s="49"/>
      <c r="H88" s="49"/>
      <c r="I88" s="49"/>
      <c r="J88" s="49"/>
      <c r="K88" s="49"/>
      <c r="L88" s="49"/>
      <c r="M88" s="49"/>
    </row>
    <row r="89" spans="1:13" ht="15.75" customHeight="1">
      <c r="A89" s="49"/>
      <c r="B89" s="49"/>
      <c r="C89" s="49"/>
      <c r="D89" s="49"/>
      <c r="E89" s="49"/>
      <c r="F89" s="49"/>
      <c r="G89" s="49"/>
      <c r="H89" s="49"/>
      <c r="I89" s="49"/>
      <c r="J89" s="49"/>
      <c r="K89" s="49"/>
      <c r="L89" s="49"/>
      <c r="M89" s="49"/>
    </row>
    <row r="90" spans="1:13" ht="15.75" customHeight="1">
      <c r="A90" s="49"/>
      <c r="B90" s="49"/>
      <c r="C90" s="49"/>
      <c r="D90" s="49"/>
      <c r="E90" s="49"/>
      <c r="F90" s="49"/>
      <c r="G90" s="49"/>
      <c r="H90" s="49"/>
      <c r="I90" s="49"/>
      <c r="J90" s="49"/>
      <c r="K90" s="49"/>
      <c r="L90" s="49"/>
      <c r="M90" s="49"/>
    </row>
    <row r="91" spans="1:13" ht="15.75" customHeight="1">
      <c r="A91" s="49"/>
      <c r="B91" s="49"/>
      <c r="C91" s="49"/>
      <c r="D91" s="49"/>
      <c r="E91" s="49"/>
      <c r="F91" s="49"/>
      <c r="G91" s="49"/>
      <c r="H91" s="49"/>
      <c r="I91" s="49"/>
      <c r="J91" s="49"/>
      <c r="K91" s="49"/>
      <c r="L91" s="49"/>
      <c r="M91" s="49"/>
    </row>
    <row r="92" spans="1:13" ht="15.75" customHeight="1">
      <c r="A92" s="49"/>
      <c r="B92" s="49"/>
      <c r="C92" s="49"/>
      <c r="D92" s="49"/>
      <c r="E92" s="49"/>
      <c r="F92" s="49"/>
      <c r="G92" s="49"/>
      <c r="H92" s="49"/>
      <c r="I92" s="49"/>
      <c r="J92" s="49"/>
      <c r="K92" s="49"/>
      <c r="L92" s="49"/>
      <c r="M92" s="49"/>
    </row>
    <row r="93" spans="1:13" ht="15.75" customHeight="1">
      <c r="A93" s="49"/>
      <c r="B93" s="49"/>
      <c r="C93" s="49"/>
      <c r="D93" s="49"/>
      <c r="E93" s="49"/>
      <c r="F93" s="49"/>
      <c r="G93" s="49"/>
      <c r="H93" s="49"/>
      <c r="I93" s="49"/>
      <c r="J93" s="49"/>
      <c r="K93" s="49"/>
      <c r="L93" s="49"/>
      <c r="M93" s="49"/>
    </row>
    <row r="94" spans="1:13" ht="15.75" customHeight="1">
      <c r="A94" s="49"/>
      <c r="B94" s="49"/>
      <c r="C94" s="49"/>
      <c r="D94" s="49"/>
      <c r="E94" s="49"/>
      <c r="F94" s="49"/>
      <c r="G94" s="49"/>
      <c r="H94" s="49"/>
      <c r="I94" s="49"/>
      <c r="J94" s="49"/>
      <c r="K94" s="49"/>
      <c r="L94" s="49"/>
      <c r="M94" s="49"/>
    </row>
    <row r="95" spans="1:13" ht="15.75" customHeight="1">
      <c r="A95" s="49"/>
      <c r="B95" s="49"/>
      <c r="C95" s="49"/>
      <c r="D95" s="49"/>
      <c r="E95" s="49"/>
      <c r="F95" s="49"/>
      <c r="G95" s="49"/>
      <c r="H95" s="49"/>
      <c r="I95" s="49"/>
      <c r="J95" s="49"/>
      <c r="K95" s="49"/>
      <c r="L95" s="49"/>
      <c r="M95" s="49"/>
    </row>
    <row r="96" spans="1:13" ht="15.75" customHeight="1">
      <c r="A96" s="49"/>
      <c r="B96" s="49"/>
      <c r="C96" s="49"/>
      <c r="D96" s="49"/>
      <c r="E96" s="49"/>
      <c r="F96" s="49"/>
      <c r="G96" s="49"/>
      <c r="H96" s="49"/>
      <c r="I96" s="49"/>
      <c r="J96" s="49"/>
      <c r="K96" s="49"/>
      <c r="L96" s="49"/>
      <c r="M96" s="49"/>
    </row>
    <row r="97" spans="1:13" ht="15.75" customHeight="1">
      <c r="A97" s="49"/>
      <c r="B97" s="49"/>
      <c r="C97" s="49"/>
      <c r="D97" s="49"/>
      <c r="E97" s="49"/>
      <c r="F97" s="49"/>
      <c r="G97" s="49"/>
      <c r="H97" s="49"/>
      <c r="I97" s="49"/>
      <c r="J97" s="49"/>
      <c r="K97" s="49"/>
      <c r="L97" s="49"/>
      <c r="M97" s="49"/>
    </row>
    <row r="98" spans="1:13" ht="15.75" customHeight="1">
      <c r="A98" s="49"/>
      <c r="B98" s="49"/>
      <c r="C98" s="49"/>
      <c r="D98" s="49"/>
      <c r="E98" s="49"/>
      <c r="F98" s="49"/>
      <c r="G98" s="49"/>
      <c r="H98" s="49"/>
      <c r="I98" s="49"/>
      <c r="J98" s="49"/>
      <c r="K98" s="49"/>
      <c r="L98" s="49"/>
      <c r="M98" s="49"/>
    </row>
    <row r="99" spans="1:13" ht="15.75" customHeight="1">
      <c r="A99" s="49"/>
      <c r="B99" s="49"/>
      <c r="C99" s="49"/>
      <c r="D99" s="49"/>
      <c r="E99" s="49"/>
      <c r="F99" s="49"/>
      <c r="G99" s="49"/>
      <c r="H99" s="49"/>
      <c r="I99" s="49"/>
      <c r="J99" s="49"/>
      <c r="K99" s="49"/>
      <c r="L99" s="49"/>
      <c r="M99" s="49"/>
    </row>
  </sheetData>
  <mergeCells count="12">
    <mergeCell ref="A1:K1"/>
    <mergeCell ref="J3:K3"/>
    <mergeCell ref="J4:K4"/>
    <mergeCell ref="H12:I12"/>
    <mergeCell ref="A25:K27"/>
    <mergeCell ref="D18:D24"/>
    <mergeCell ref="E18:E24"/>
    <mergeCell ref="K18:K23"/>
    <mergeCell ref="J2:K2"/>
    <mergeCell ref="A18:A24"/>
    <mergeCell ref="B18:B24"/>
    <mergeCell ref="C18:C24"/>
  </mergeCells>
  <hyperlinks>
    <hyperlink ref="H23" r:id="rId1"/>
    <hyperlink ref="I23" r:id="rId2"/>
    <hyperlink ref="G23" r:id="rId3" display="https://www.plenobras.com.br/646a58c8d496504d21dcb095/painel-led-sobrepor-24w-aluminio-quadrado-285x285x24-mm-1680-lm-4000k-bivolt-lux-20.000h?gad_source=1&amp;gad_campaignid=23672638928&amp;gbraid=0AAAAADi-BjFP-8oh3504oHCn9iP5ZMCiR&amp;gclid=CjwKCAjw-J3OBhBuEiwAwqZ_h0W6Y-3dXVl4sbUSBnZq3XxQEk9XHw-mcLh_xrldueN1LqnR0EJ19xoC52EQAvD_BwE"/>
  </hyperlinks>
  <pageMargins left="0.51181102362204722" right="0.51181102362204722" top="0.78740157480314965" bottom="0.78740157480314965" header="0" footer="0"/>
  <pageSetup paperSize="9" scale="67" fitToHeight="0" orientation="landscape" r:id="rId4"/>
  <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A1:H139"/>
  <sheetViews>
    <sheetView topLeftCell="A55" zoomScaleNormal="100" workbookViewId="0">
      <selection activeCell="B15" sqref="B15:G15"/>
    </sheetView>
  </sheetViews>
  <sheetFormatPr defaultColWidth="8.85546875" defaultRowHeight="12.75"/>
  <cols>
    <col min="1" max="1" width="7.42578125" style="121" customWidth="1"/>
    <col min="2" max="2" width="8.28515625" style="121" customWidth="1"/>
    <col min="3" max="3" width="26.42578125" style="121" customWidth="1"/>
    <col min="4" max="4" width="10" style="121" customWidth="1"/>
    <col min="5" max="5" width="8.7109375" style="121" customWidth="1"/>
    <col min="6" max="6" width="13.85546875" style="121" customWidth="1"/>
    <col min="7" max="7" width="21.85546875" style="121" customWidth="1"/>
    <col min="8" max="16384" width="8.85546875" style="121"/>
  </cols>
  <sheetData>
    <row r="1" spans="1:7" ht="72" customHeight="1">
      <c r="A1" s="771" t="s">
        <v>257</v>
      </c>
      <c r="B1" s="772"/>
      <c r="C1" s="772"/>
      <c r="D1" s="772"/>
      <c r="E1" s="772"/>
      <c r="F1" s="772"/>
      <c r="G1" s="773"/>
    </row>
    <row r="2" spans="1:7" ht="22.15" customHeight="1">
      <c r="A2" s="226" t="s">
        <v>74</v>
      </c>
      <c r="B2" s="769" t="s">
        <v>75</v>
      </c>
      <c r="C2" s="770"/>
      <c r="D2" s="124" t="s">
        <v>135</v>
      </c>
      <c r="E2" s="124" t="s">
        <v>166</v>
      </c>
      <c r="F2" s="124" t="s">
        <v>167</v>
      </c>
      <c r="G2" s="227" t="s">
        <v>258</v>
      </c>
    </row>
    <row r="3" spans="1:7" customFormat="1" ht="13.15" customHeight="1">
      <c r="A3" s="774" t="s">
        <v>74</v>
      </c>
      <c r="B3" s="774" t="s">
        <v>276</v>
      </c>
      <c r="C3" s="774" t="s">
        <v>75</v>
      </c>
      <c r="D3" s="774" t="s">
        <v>135</v>
      </c>
      <c r="E3" s="774" t="s">
        <v>86</v>
      </c>
      <c r="F3" s="774" t="s">
        <v>277</v>
      </c>
      <c r="G3" s="775" t="s">
        <v>258</v>
      </c>
    </row>
    <row r="4" spans="1:7" customFormat="1" ht="12" customHeight="1">
      <c r="A4" s="774"/>
      <c r="B4" s="774"/>
      <c r="C4" s="774"/>
      <c r="D4" s="774"/>
      <c r="E4" s="774"/>
      <c r="F4" s="774"/>
      <c r="G4" s="776"/>
    </row>
    <row r="5" spans="1:7" customFormat="1" ht="15" customHeight="1">
      <c r="A5" s="273" t="s">
        <v>168</v>
      </c>
      <c r="B5" s="768" t="s">
        <v>3</v>
      </c>
      <c r="C5" s="768"/>
      <c r="D5" s="768"/>
      <c r="E5" s="768"/>
      <c r="F5" s="768"/>
      <c r="G5" s="768"/>
    </row>
    <row r="6" spans="1:7" customFormat="1" ht="15" customHeight="1">
      <c r="A6" s="273" t="s">
        <v>169</v>
      </c>
      <c r="B6" s="768" t="s">
        <v>4</v>
      </c>
      <c r="C6" s="768"/>
      <c r="D6" s="768"/>
      <c r="E6" s="768"/>
      <c r="F6" s="768"/>
      <c r="G6" s="768"/>
    </row>
    <row r="7" spans="1:7" customFormat="1" ht="16.5">
      <c r="A7" s="274" t="s">
        <v>170</v>
      </c>
      <c r="B7" s="275" t="s">
        <v>285</v>
      </c>
      <c r="C7" s="274" t="s">
        <v>101</v>
      </c>
      <c r="D7" s="275" t="s">
        <v>64</v>
      </c>
      <c r="E7" s="275" t="s">
        <v>51</v>
      </c>
      <c r="F7" s="276">
        <f>4*4*5</f>
        <v>80</v>
      </c>
      <c r="G7" s="277" t="s">
        <v>795</v>
      </c>
    </row>
    <row r="8" spans="1:7" customFormat="1" ht="16.5">
      <c r="A8" s="274" t="s">
        <v>171</v>
      </c>
      <c r="B8" s="275" t="s">
        <v>286</v>
      </c>
      <c r="C8" s="274" t="s">
        <v>172</v>
      </c>
      <c r="D8" s="275" t="s">
        <v>64</v>
      </c>
      <c r="E8" s="275" t="s">
        <v>51</v>
      </c>
      <c r="F8" s="276">
        <f>4*5*4*5</f>
        <v>400</v>
      </c>
      <c r="G8" s="277" t="s">
        <v>796</v>
      </c>
    </row>
    <row r="9" spans="1:7" customFormat="1" ht="15" customHeight="1">
      <c r="A9" s="273" t="s">
        <v>173</v>
      </c>
      <c r="B9" s="768" t="s">
        <v>287</v>
      </c>
      <c r="C9" s="768"/>
      <c r="D9" s="768"/>
      <c r="E9" s="768"/>
      <c r="F9" s="768"/>
      <c r="G9" s="768"/>
    </row>
    <row r="10" spans="1:7" customFormat="1" ht="66">
      <c r="A10" s="274" t="s">
        <v>174</v>
      </c>
      <c r="B10" s="275" t="s">
        <v>288</v>
      </c>
      <c r="C10" s="274" t="s">
        <v>108</v>
      </c>
      <c r="D10" s="275" t="s">
        <v>64</v>
      </c>
      <c r="E10" s="275" t="s">
        <v>109</v>
      </c>
      <c r="F10" s="276">
        <f>10*3*4</f>
        <v>120</v>
      </c>
      <c r="G10" s="277" t="s">
        <v>848</v>
      </c>
    </row>
    <row r="11" spans="1:7" customFormat="1" ht="33">
      <c r="A11" s="274" t="s">
        <v>175</v>
      </c>
      <c r="B11" s="275" t="s">
        <v>289</v>
      </c>
      <c r="C11" s="274" t="s">
        <v>176</v>
      </c>
      <c r="D11" s="275" t="s">
        <v>64</v>
      </c>
      <c r="E11" s="275" t="s">
        <v>55</v>
      </c>
      <c r="F11" s="279">
        <f>10*3*5</f>
        <v>150</v>
      </c>
      <c r="G11" s="277" t="s">
        <v>846</v>
      </c>
    </row>
    <row r="12" spans="1:7" customFormat="1" ht="15" customHeight="1">
      <c r="A12" s="273" t="s">
        <v>177</v>
      </c>
      <c r="B12" s="768" t="s">
        <v>5</v>
      </c>
      <c r="C12" s="768"/>
      <c r="D12" s="768"/>
      <c r="E12" s="768"/>
      <c r="F12" s="768"/>
      <c r="G12" s="768"/>
    </row>
    <row r="13" spans="1:7" customFormat="1" ht="15" customHeight="1">
      <c r="A13" s="273" t="s">
        <v>178</v>
      </c>
      <c r="B13" s="768" t="s">
        <v>290</v>
      </c>
      <c r="C13" s="768"/>
      <c r="D13" s="768"/>
      <c r="E13" s="768"/>
      <c r="F13" s="768"/>
      <c r="G13" s="768"/>
    </row>
    <row r="14" spans="1:7" customFormat="1" ht="41.25">
      <c r="A14" s="274" t="s">
        <v>179</v>
      </c>
      <c r="B14" s="275" t="s">
        <v>866</v>
      </c>
      <c r="C14" s="274" t="s">
        <v>183</v>
      </c>
      <c r="D14" s="275" t="s">
        <v>143</v>
      </c>
      <c r="E14" s="275" t="s">
        <v>184</v>
      </c>
      <c r="F14" s="276">
        <f>14.5*8.85</f>
        <v>128.32499999999999</v>
      </c>
      <c r="G14" s="277" t="s">
        <v>797</v>
      </c>
    </row>
    <row r="15" spans="1:7" customFormat="1" ht="15" customHeight="1">
      <c r="A15" s="273" t="s">
        <v>181</v>
      </c>
      <c r="B15" s="768" t="s">
        <v>112</v>
      </c>
      <c r="C15" s="768"/>
      <c r="D15" s="768"/>
      <c r="E15" s="768"/>
      <c r="F15" s="768"/>
      <c r="G15" s="768"/>
    </row>
    <row r="16" spans="1:7" customFormat="1" ht="16.5">
      <c r="A16" s="274" t="s">
        <v>182</v>
      </c>
      <c r="B16" s="275" t="s">
        <v>598</v>
      </c>
      <c r="C16" s="274" t="s">
        <v>599</v>
      </c>
      <c r="D16" s="275" t="s">
        <v>143</v>
      </c>
      <c r="E16" s="275" t="s">
        <v>600</v>
      </c>
      <c r="F16" s="276">
        <v>1</v>
      </c>
      <c r="G16" s="277" t="s">
        <v>798</v>
      </c>
    </row>
    <row r="17" spans="1:7" customFormat="1" ht="16.5">
      <c r="A17" s="274" t="s">
        <v>601</v>
      </c>
      <c r="B17" s="275" t="s">
        <v>602</v>
      </c>
      <c r="C17" s="274" t="s">
        <v>603</v>
      </c>
      <c r="D17" s="275" t="s">
        <v>143</v>
      </c>
      <c r="E17" s="275" t="s">
        <v>600</v>
      </c>
      <c r="F17" s="276">
        <v>1</v>
      </c>
      <c r="G17" s="277" t="s">
        <v>799</v>
      </c>
    </row>
    <row r="18" spans="1:7" customFormat="1" ht="15" customHeight="1">
      <c r="A18" s="273" t="s">
        <v>185</v>
      </c>
      <c r="B18" s="768" t="s">
        <v>6</v>
      </c>
      <c r="C18" s="768"/>
      <c r="D18" s="768"/>
      <c r="E18" s="768"/>
      <c r="F18" s="768"/>
      <c r="G18" s="768"/>
    </row>
    <row r="19" spans="1:7" customFormat="1" ht="15" customHeight="1">
      <c r="A19" s="273" t="s">
        <v>186</v>
      </c>
      <c r="B19" s="768" t="s">
        <v>113</v>
      </c>
      <c r="C19" s="768"/>
      <c r="D19" s="768"/>
      <c r="E19" s="768"/>
      <c r="F19" s="768"/>
      <c r="G19" s="768"/>
    </row>
    <row r="20" spans="1:7" customFormat="1" ht="24.75">
      <c r="A20" s="274" t="s">
        <v>187</v>
      </c>
      <c r="B20" s="275" t="s">
        <v>291</v>
      </c>
      <c r="C20" s="274" t="s">
        <v>189</v>
      </c>
      <c r="D20" s="275" t="s">
        <v>64</v>
      </c>
      <c r="E20" s="275" t="s">
        <v>180</v>
      </c>
      <c r="F20" s="276">
        <v>4.78</v>
      </c>
      <c r="G20" s="277" t="s">
        <v>800</v>
      </c>
    </row>
    <row r="21" spans="1:7" customFormat="1" ht="33">
      <c r="A21" s="274" t="s">
        <v>188</v>
      </c>
      <c r="B21" s="275" t="s">
        <v>604</v>
      </c>
      <c r="C21" s="274" t="s">
        <v>605</v>
      </c>
      <c r="D21" s="275" t="s">
        <v>143</v>
      </c>
      <c r="E21" s="275" t="s">
        <v>184</v>
      </c>
      <c r="F21" s="276">
        <v>114.45</v>
      </c>
      <c r="G21" s="277" t="s">
        <v>801</v>
      </c>
    </row>
    <row r="22" spans="1:7" customFormat="1" ht="24.75">
      <c r="A22" s="274" t="s">
        <v>190</v>
      </c>
      <c r="B22" s="275" t="s">
        <v>293</v>
      </c>
      <c r="C22" s="274" t="s">
        <v>194</v>
      </c>
      <c r="D22" s="275" t="s">
        <v>64</v>
      </c>
      <c r="E22" s="275" t="s">
        <v>180</v>
      </c>
      <c r="F22" s="276">
        <f>2.6*2.9</f>
        <v>7.54</v>
      </c>
      <c r="G22" s="277" t="s">
        <v>802</v>
      </c>
    </row>
    <row r="23" spans="1:7" customFormat="1" ht="24.75">
      <c r="A23" s="274" t="s">
        <v>191</v>
      </c>
      <c r="B23" s="275" t="s">
        <v>606</v>
      </c>
      <c r="C23" s="274" t="s">
        <v>607</v>
      </c>
      <c r="D23" s="275" t="s">
        <v>64</v>
      </c>
      <c r="E23" s="275" t="s">
        <v>48</v>
      </c>
      <c r="F23" s="276">
        <v>4</v>
      </c>
      <c r="G23" s="277" t="s">
        <v>803</v>
      </c>
    </row>
    <row r="24" spans="1:7" customFormat="1" ht="24.75">
      <c r="A24" s="274" t="s">
        <v>193</v>
      </c>
      <c r="B24" s="275" t="s">
        <v>294</v>
      </c>
      <c r="C24" s="274" t="s">
        <v>196</v>
      </c>
      <c r="D24" s="275" t="s">
        <v>143</v>
      </c>
      <c r="E24" s="275" t="s">
        <v>184</v>
      </c>
      <c r="F24" s="276">
        <f>8*0.8*2.1</f>
        <v>13.440000000000001</v>
      </c>
      <c r="G24" s="277" t="s">
        <v>802</v>
      </c>
    </row>
    <row r="25" spans="1:7" customFormat="1" ht="24.75">
      <c r="A25" s="274" t="s">
        <v>195</v>
      </c>
      <c r="B25" s="275" t="s">
        <v>292</v>
      </c>
      <c r="C25" s="274" t="s">
        <v>192</v>
      </c>
      <c r="D25" s="275" t="s">
        <v>64</v>
      </c>
      <c r="E25" s="275" t="s">
        <v>180</v>
      </c>
      <c r="F25" s="276">
        <f>2*0.6*2.1</f>
        <v>2.52</v>
      </c>
      <c r="G25" s="277" t="s">
        <v>802</v>
      </c>
    </row>
    <row r="26" spans="1:7" customFormat="1" ht="33">
      <c r="A26" s="274" t="s">
        <v>197</v>
      </c>
      <c r="B26" s="275" t="s">
        <v>608</v>
      </c>
      <c r="C26" s="274" t="s">
        <v>609</v>
      </c>
      <c r="D26" s="275" t="s">
        <v>64</v>
      </c>
      <c r="E26" s="275" t="s">
        <v>180</v>
      </c>
      <c r="F26" s="276">
        <f>113.35</f>
        <v>113.35</v>
      </c>
      <c r="G26" s="277" t="s">
        <v>802</v>
      </c>
    </row>
    <row r="27" spans="1:7" customFormat="1" ht="24.75">
      <c r="A27" s="274" t="s">
        <v>198</v>
      </c>
      <c r="B27" s="275" t="s">
        <v>610</v>
      </c>
      <c r="C27" s="274" t="s">
        <v>611</v>
      </c>
      <c r="D27" s="275" t="s">
        <v>143</v>
      </c>
      <c r="E27" s="275" t="s">
        <v>184</v>
      </c>
      <c r="F27" s="276">
        <v>109.73</v>
      </c>
      <c r="G27" s="277" t="s">
        <v>802</v>
      </c>
    </row>
    <row r="28" spans="1:7" customFormat="1" ht="16.5">
      <c r="A28" s="274" t="s">
        <v>199</v>
      </c>
      <c r="B28" s="275" t="s">
        <v>612</v>
      </c>
      <c r="C28" s="274" t="s">
        <v>613</v>
      </c>
      <c r="D28" s="275" t="s">
        <v>143</v>
      </c>
      <c r="E28" s="275" t="s">
        <v>100</v>
      </c>
      <c r="F28" s="276">
        <f>(F27*0.04+F26*0.02+F25+F23*0.2+F22+F21*0.03+F20*0.015)*1.3/4</f>
        <v>6.8319549999999998</v>
      </c>
      <c r="G28" s="277" t="s">
        <v>847</v>
      </c>
    </row>
    <row r="29" spans="1:7" customFormat="1" ht="15" customHeight="1">
      <c r="A29" s="273" t="s">
        <v>200</v>
      </c>
      <c r="B29" s="768" t="s">
        <v>7</v>
      </c>
      <c r="C29" s="768"/>
      <c r="D29" s="768"/>
      <c r="E29" s="768"/>
      <c r="F29" s="768"/>
      <c r="G29" s="768"/>
    </row>
    <row r="30" spans="1:7" customFormat="1" ht="15" customHeight="1">
      <c r="A30" s="273" t="s">
        <v>201</v>
      </c>
      <c r="B30" s="768" t="s">
        <v>614</v>
      </c>
      <c r="C30" s="768"/>
      <c r="D30" s="768"/>
      <c r="E30" s="768"/>
      <c r="F30" s="768"/>
      <c r="G30" s="768"/>
    </row>
    <row r="31" spans="1:7" customFormat="1" ht="16.5">
      <c r="A31" s="274" t="s">
        <v>162</v>
      </c>
      <c r="B31" s="275" t="s">
        <v>615</v>
      </c>
      <c r="C31" s="274" t="s">
        <v>616</v>
      </c>
      <c r="D31" s="275" t="s">
        <v>64</v>
      </c>
      <c r="E31" s="275" t="s">
        <v>180</v>
      </c>
      <c r="F31" s="276">
        <f>485+795+175+43+58.98+105.6</f>
        <v>1662.58</v>
      </c>
      <c r="G31" s="277" t="s">
        <v>849</v>
      </c>
    </row>
    <row r="32" spans="1:7" customFormat="1" ht="15" customHeight="1">
      <c r="A32" s="273" t="s">
        <v>202</v>
      </c>
      <c r="B32" s="768" t="s">
        <v>7</v>
      </c>
      <c r="C32" s="768"/>
      <c r="D32" s="768"/>
      <c r="E32" s="768"/>
      <c r="F32" s="768"/>
      <c r="G32" s="768"/>
    </row>
    <row r="33" spans="1:8" customFormat="1" ht="15" customHeight="1">
      <c r="A33" s="273" t="s">
        <v>204</v>
      </c>
      <c r="B33" s="768" t="s">
        <v>617</v>
      </c>
      <c r="C33" s="768"/>
      <c r="D33" s="768"/>
      <c r="E33" s="768"/>
      <c r="F33" s="768"/>
      <c r="G33" s="768"/>
    </row>
    <row r="34" spans="1:8" customFormat="1" ht="49.5">
      <c r="A34" s="274" t="s">
        <v>269</v>
      </c>
      <c r="B34" s="275" t="s">
        <v>618</v>
      </c>
      <c r="C34" s="274" t="s">
        <v>619</v>
      </c>
      <c r="D34" s="275" t="s">
        <v>143</v>
      </c>
      <c r="E34" s="275" t="s">
        <v>184</v>
      </c>
      <c r="F34" s="276">
        <f>(313.36+42.7+4.78+123.75+228.59+98.87+6.8)/5</f>
        <v>163.76999999999998</v>
      </c>
      <c r="G34" s="277" t="s">
        <v>804</v>
      </c>
    </row>
    <row r="35" spans="1:8" customFormat="1" ht="15" customHeight="1">
      <c r="A35" s="273" t="s">
        <v>209</v>
      </c>
      <c r="B35" s="768" t="s">
        <v>203</v>
      </c>
      <c r="C35" s="768"/>
      <c r="D35" s="768"/>
      <c r="E35" s="768"/>
      <c r="F35" s="768"/>
      <c r="G35" s="768"/>
    </row>
    <row r="36" spans="1:8" customFormat="1" ht="15" customHeight="1">
      <c r="A36" s="273" t="s">
        <v>211</v>
      </c>
      <c r="B36" s="768" t="s">
        <v>295</v>
      </c>
      <c r="C36" s="768"/>
      <c r="D36" s="768"/>
      <c r="E36" s="768"/>
      <c r="F36" s="768"/>
      <c r="G36" s="768"/>
    </row>
    <row r="37" spans="1:8" customFormat="1" ht="33">
      <c r="A37" s="274" t="s">
        <v>212</v>
      </c>
      <c r="B37" s="275" t="s">
        <v>620</v>
      </c>
      <c r="C37" s="274" t="s">
        <v>621</v>
      </c>
      <c r="D37" s="275" t="s">
        <v>64</v>
      </c>
      <c r="E37" s="275" t="s">
        <v>55</v>
      </c>
      <c r="F37" s="276">
        <f>22.73+95.06+87.95+11.06+12.35+81.52</f>
        <v>310.67</v>
      </c>
      <c r="G37" s="277" t="s">
        <v>805</v>
      </c>
    </row>
    <row r="38" spans="1:8" customFormat="1" ht="33">
      <c r="A38" s="274" t="s">
        <v>260</v>
      </c>
      <c r="B38" s="275" t="s">
        <v>296</v>
      </c>
      <c r="C38" s="274" t="s">
        <v>297</v>
      </c>
      <c r="D38" s="275" t="s">
        <v>64</v>
      </c>
      <c r="E38" s="275" t="s">
        <v>55</v>
      </c>
      <c r="F38" s="276">
        <f>111.41+338.47+126.41+242.94+100.66</f>
        <v>919.89</v>
      </c>
      <c r="G38" s="277" t="s">
        <v>805</v>
      </c>
    </row>
    <row r="39" spans="1:8" customFormat="1" ht="33">
      <c r="A39" s="274" t="s">
        <v>622</v>
      </c>
      <c r="B39" s="275" t="s">
        <v>623</v>
      </c>
      <c r="C39" s="274" t="s">
        <v>624</v>
      </c>
      <c r="D39" s="275" t="s">
        <v>64</v>
      </c>
      <c r="E39" s="275" t="s">
        <v>55</v>
      </c>
      <c r="F39" s="280">
        <f>30*3</f>
        <v>90</v>
      </c>
      <c r="G39" s="277" t="s">
        <v>850</v>
      </c>
    </row>
    <row r="40" spans="1:8" customFormat="1" ht="15" customHeight="1">
      <c r="A40" s="273" t="s">
        <v>214</v>
      </c>
      <c r="B40" s="768" t="s">
        <v>298</v>
      </c>
      <c r="C40" s="768"/>
      <c r="D40" s="768"/>
      <c r="E40" s="768"/>
      <c r="F40" s="768"/>
      <c r="G40" s="768"/>
    </row>
    <row r="41" spans="1:8" customFormat="1" ht="33">
      <c r="A41" s="274" t="s">
        <v>215</v>
      </c>
      <c r="B41" s="275" t="s">
        <v>301</v>
      </c>
      <c r="C41" s="274" t="s">
        <v>625</v>
      </c>
      <c r="D41" s="275" t="s">
        <v>64</v>
      </c>
      <c r="E41" s="275" t="s">
        <v>48</v>
      </c>
      <c r="F41" s="276">
        <v>8</v>
      </c>
      <c r="G41" s="277" t="s">
        <v>805</v>
      </c>
    </row>
    <row r="42" spans="1:8" customFormat="1" ht="33">
      <c r="A42" s="274" t="s">
        <v>216</v>
      </c>
      <c r="B42" s="275" t="s">
        <v>300</v>
      </c>
      <c r="C42" s="274" t="s">
        <v>626</v>
      </c>
      <c r="D42" s="275" t="s">
        <v>64</v>
      </c>
      <c r="E42" s="275" t="s">
        <v>48</v>
      </c>
      <c r="F42" s="276">
        <v>7</v>
      </c>
      <c r="G42" s="277" t="s">
        <v>805</v>
      </c>
    </row>
    <row r="43" spans="1:8" customFormat="1" ht="33">
      <c r="A43" s="274" t="s">
        <v>627</v>
      </c>
      <c r="B43" s="275" t="s">
        <v>299</v>
      </c>
      <c r="C43" s="274" t="s">
        <v>628</v>
      </c>
      <c r="D43" s="275" t="s">
        <v>64</v>
      </c>
      <c r="E43" s="275" t="s">
        <v>48</v>
      </c>
      <c r="F43" s="276">
        <f>3+8</f>
        <v>11</v>
      </c>
      <c r="G43" s="277" t="s">
        <v>805</v>
      </c>
    </row>
    <row r="44" spans="1:8" customFormat="1" ht="24.75">
      <c r="A44" s="274" t="s">
        <v>629</v>
      </c>
      <c r="B44" s="275" t="s">
        <v>630</v>
      </c>
      <c r="C44" s="274" t="s">
        <v>631</v>
      </c>
      <c r="D44" s="275" t="s">
        <v>64</v>
      </c>
      <c r="E44" s="275" t="s">
        <v>48</v>
      </c>
      <c r="F44" s="276">
        <v>1</v>
      </c>
      <c r="G44" s="277" t="s">
        <v>805</v>
      </c>
    </row>
    <row r="45" spans="1:8" customFormat="1" ht="24.75">
      <c r="A45" s="274" t="s">
        <v>632</v>
      </c>
      <c r="B45" s="275" t="s">
        <v>633</v>
      </c>
      <c r="C45" s="274" t="s">
        <v>634</v>
      </c>
      <c r="D45" s="275" t="s">
        <v>64</v>
      </c>
      <c r="E45" s="275" t="s">
        <v>48</v>
      </c>
      <c r="F45" s="276">
        <v>1</v>
      </c>
      <c r="G45" s="277" t="s">
        <v>805</v>
      </c>
    </row>
    <row r="46" spans="1:8" customFormat="1" ht="24.75">
      <c r="A46" s="274" t="s">
        <v>635</v>
      </c>
      <c r="B46" s="275" t="s">
        <v>636</v>
      </c>
      <c r="C46" s="274" t="s">
        <v>637</v>
      </c>
      <c r="D46" s="275" t="s">
        <v>64</v>
      </c>
      <c r="E46" s="275" t="s">
        <v>48</v>
      </c>
      <c r="F46" s="276">
        <v>1</v>
      </c>
      <c r="G46" s="277" t="s">
        <v>805</v>
      </c>
      <c r="H46" s="278"/>
    </row>
    <row r="47" spans="1:8" customFormat="1" ht="24.75">
      <c r="A47" s="274" t="s">
        <v>806</v>
      </c>
      <c r="B47" s="275" t="s">
        <v>808</v>
      </c>
      <c r="C47" s="274" t="s">
        <v>809</v>
      </c>
      <c r="D47" s="275" t="s">
        <v>64</v>
      </c>
      <c r="E47" s="275" t="s">
        <v>48</v>
      </c>
      <c r="F47" s="276">
        <v>4</v>
      </c>
      <c r="G47" s="277" t="s">
        <v>805</v>
      </c>
      <c r="H47" s="278"/>
    </row>
    <row r="48" spans="1:8" customFormat="1" ht="49.5">
      <c r="A48" s="274" t="s">
        <v>807</v>
      </c>
      <c r="B48" s="275" t="s">
        <v>810</v>
      </c>
      <c r="C48" s="274" t="s">
        <v>811</v>
      </c>
      <c r="D48" s="275" t="s">
        <v>64</v>
      </c>
      <c r="E48" s="275" t="s">
        <v>48</v>
      </c>
      <c r="F48" s="276">
        <v>1</v>
      </c>
      <c r="G48" s="277" t="s">
        <v>805</v>
      </c>
      <c r="H48" s="278"/>
    </row>
    <row r="49" spans="1:7" customFormat="1" ht="15" customHeight="1">
      <c r="A49" s="273" t="s">
        <v>638</v>
      </c>
      <c r="B49" s="768" t="s">
        <v>302</v>
      </c>
      <c r="C49" s="768"/>
      <c r="D49" s="768"/>
      <c r="E49" s="768"/>
      <c r="F49" s="768"/>
      <c r="G49" s="768"/>
    </row>
    <row r="50" spans="1:7" customFormat="1" ht="41.25">
      <c r="A50" s="274" t="s">
        <v>639</v>
      </c>
      <c r="B50" s="275" t="s">
        <v>640</v>
      </c>
      <c r="C50" s="274" t="s">
        <v>641</v>
      </c>
      <c r="D50" s="275" t="s">
        <v>64</v>
      </c>
      <c r="E50" s="275" t="s">
        <v>55</v>
      </c>
      <c r="F50" s="276">
        <v>67.61</v>
      </c>
      <c r="G50" s="277" t="s">
        <v>805</v>
      </c>
    </row>
    <row r="51" spans="1:7" customFormat="1" ht="41.25">
      <c r="A51" s="274" t="s">
        <v>642</v>
      </c>
      <c r="B51" s="275" t="s">
        <v>643</v>
      </c>
      <c r="C51" s="274" t="s">
        <v>644</v>
      </c>
      <c r="D51" s="275" t="s">
        <v>64</v>
      </c>
      <c r="E51" s="275" t="s">
        <v>55</v>
      </c>
      <c r="F51" s="276">
        <v>243.85</v>
      </c>
      <c r="G51" s="277" t="s">
        <v>805</v>
      </c>
    </row>
    <row r="52" spans="1:7" customFormat="1" ht="41.25">
      <c r="A52" s="274" t="s">
        <v>645</v>
      </c>
      <c r="B52" s="275" t="s">
        <v>646</v>
      </c>
      <c r="C52" s="274" t="s">
        <v>647</v>
      </c>
      <c r="D52" s="275" t="s">
        <v>64</v>
      </c>
      <c r="E52" s="275" t="s">
        <v>55</v>
      </c>
      <c r="F52" s="276">
        <v>30</v>
      </c>
      <c r="G52" s="277" t="s">
        <v>805</v>
      </c>
    </row>
    <row r="53" spans="1:7" customFormat="1" ht="24.75">
      <c r="A53" s="274" t="s">
        <v>648</v>
      </c>
      <c r="B53" s="275" t="s">
        <v>303</v>
      </c>
      <c r="C53" s="274" t="s">
        <v>270</v>
      </c>
      <c r="D53" s="275" t="s">
        <v>64</v>
      </c>
      <c r="E53" s="275" t="s">
        <v>48</v>
      </c>
      <c r="F53" s="276">
        <v>22</v>
      </c>
      <c r="G53" s="277" t="s">
        <v>805</v>
      </c>
    </row>
    <row r="54" spans="1:7" customFormat="1" ht="33">
      <c r="A54" s="274" t="s">
        <v>649</v>
      </c>
      <c r="B54" s="275" t="s">
        <v>305</v>
      </c>
      <c r="C54" s="274" t="s">
        <v>272</v>
      </c>
      <c r="D54" s="275" t="s">
        <v>64</v>
      </c>
      <c r="E54" s="275" t="s">
        <v>48</v>
      </c>
      <c r="F54" s="276">
        <v>47</v>
      </c>
      <c r="G54" s="277" t="s">
        <v>805</v>
      </c>
    </row>
    <row r="55" spans="1:7" customFormat="1" ht="33">
      <c r="A55" s="274" t="s">
        <v>650</v>
      </c>
      <c r="B55" s="275" t="s">
        <v>306</v>
      </c>
      <c r="C55" s="274" t="s">
        <v>273</v>
      </c>
      <c r="D55" s="275" t="s">
        <v>64</v>
      </c>
      <c r="E55" s="275" t="s">
        <v>48</v>
      </c>
      <c r="F55" s="276">
        <v>11</v>
      </c>
      <c r="G55" s="277" t="s">
        <v>805</v>
      </c>
    </row>
    <row r="56" spans="1:7" customFormat="1" ht="33">
      <c r="A56" s="274" t="s">
        <v>651</v>
      </c>
      <c r="B56" s="275" t="s">
        <v>304</v>
      </c>
      <c r="C56" s="274" t="s">
        <v>271</v>
      </c>
      <c r="D56" s="275" t="s">
        <v>64</v>
      </c>
      <c r="E56" s="275" t="s">
        <v>48</v>
      </c>
      <c r="F56" s="276">
        <v>10</v>
      </c>
      <c r="G56" s="277" t="s">
        <v>805</v>
      </c>
    </row>
    <row r="57" spans="1:7" customFormat="1" ht="15" customHeight="1">
      <c r="A57" s="273" t="s">
        <v>652</v>
      </c>
      <c r="B57" s="768" t="s">
        <v>307</v>
      </c>
      <c r="C57" s="768"/>
      <c r="D57" s="768"/>
      <c r="E57" s="768"/>
      <c r="F57" s="768"/>
      <c r="G57" s="768"/>
    </row>
    <row r="58" spans="1:7" customFormat="1" ht="33">
      <c r="A58" s="274" t="s">
        <v>653</v>
      </c>
      <c r="B58" s="275" t="s">
        <v>310</v>
      </c>
      <c r="C58" s="274" t="s">
        <v>207</v>
      </c>
      <c r="D58" s="275" t="s">
        <v>64</v>
      </c>
      <c r="E58" s="275" t="s">
        <v>48</v>
      </c>
      <c r="F58" s="276">
        <v>47</v>
      </c>
      <c r="G58" s="277" t="s">
        <v>805</v>
      </c>
    </row>
    <row r="59" spans="1:7" customFormat="1" ht="33">
      <c r="A59" s="274" t="s">
        <v>654</v>
      </c>
      <c r="B59" s="275" t="s">
        <v>309</v>
      </c>
      <c r="C59" s="274" t="s">
        <v>206</v>
      </c>
      <c r="D59" s="275" t="s">
        <v>64</v>
      </c>
      <c r="E59" s="275" t="s">
        <v>48</v>
      </c>
      <c r="F59" s="276">
        <v>10</v>
      </c>
      <c r="G59" s="277" t="s">
        <v>805</v>
      </c>
    </row>
    <row r="60" spans="1:7" customFormat="1" ht="33">
      <c r="A60" s="274" t="s">
        <v>655</v>
      </c>
      <c r="B60" s="275" t="s">
        <v>308</v>
      </c>
      <c r="C60" s="274" t="s">
        <v>205</v>
      </c>
      <c r="D60" s="275" t="s">
        <v>64</v>
      </c>
      <c r="E60" s="275" t="s">
        <v>48</v>
      </c>
      <c r="F60" s="276">
        <v>8</v>
      </c>
      <c r="G60" s="277" t="s">
        <v>805</v>
      </c>
    </row>
    <row r="61" spans="1:7" customFormat="1" ht="33">
      <c r="A61" s="274" t="s">
        <v>656</v>
      </c>
      <c r="B61" s="275" t="s">
        <v>657</v>
      </c>
      <c r="C61" s="274" t="s">
        <v>658</v>
      </c>
      <c r="D61" s="275" t="s">
        <v>64</v>
      </c>
      <c r="E61" s="275" t="s">
        <v>48</v>
      </c>
      <c r="F61" s="276">
        <v>1</v>
      </c>
      <c r="G61" s="277" t="s">
        <v>805</v>
      </c>
    </row>
    <row r="62" spans="1:7" customFormat="1" ht="41.25">
      <c r="A62" s="274" t="s">
        <v>659</v>
      </c>
      <c r="B62" s="275" t="s">
        <v>660</v>
      </c>
      <c r="C62" s="274" t="s">
        <v>661</v>
      </c>
      <c r="D62" s="275" t="s">
        <v>64</v>
      </c>
      <c r="E62" s="275" t="s">
        <v>48</v>
      </c>
      <c r="F62" s="276">
        <v>2</v>
      </c>
      <c r="G62" s="277" t="s">
        <v>805</v>
      </c>
    </row>
    <row r="63" spans="1:7" customFormat="1" ht="15" customHeight="1">
      <c r="A63" s="273" t="s">
        <v>662</v>
      </c>
      <c r="B63" s="768" t="s">
        <v>311</v>
      </c>
      <c r="C63" s="768"/>
      <c r="D63" s="768"/>
      <c r="E63" s="768"/>
      <c r="F63" s="768"/>
      <c r="G63" s="768"/>
    </row>
    <row r="64" spans="1:7" customFormat="1" ht="41.25">
      <c r="A64" s="274" t="s">
        <v>590</v>
      </c>
      <c r="B64" s="275" t="s">
        <v>663</v>
      </c>
      <c r="C64" s="274" t="s">
        <v>208</v>
      </c>
      <c r="D64" s="275" t="s">
        <v>64</v>
      </c>
      <c r="E64" s="275" t="s">
        <v>48</v>
      </c>
      <c r="F64" s="276">
        <v>22</v>
      </c>
      <c r="G64" s="277" t="s">
        <v>812</v>
      </c>
    </row>
    <row r="65" spans="1:7" customFormat="1" ht="15" customHeight="1">
      <c r="A65" s="273" t="s">
        <v>218</v>
      </c>
      <c r="B65" s="768" t="s">
        <v>664</v>
      </c>
      <c r="C65" s="768"/>
      <c r="D65" s="768"/>
      <c r="E65" s="768"/>
      <c r="F65" s="768"/>
      <c r="G65" s="768"/>
    </row>
    <row r="66" spans="1:7" customFormat="1" ht="41.25">
      <c r="A66" s="274" t="s">
        <v>220</v>
      </c>
      <c r="B66" s="275" t="s">
        <v>665</v>
      </c>
      <c r="C66" s="274" t="s">
        <v>666</v>
      </c>
      <c r="D66" s="275" t="s">
        <v>64</v>
      </c>
      <c r="E66" s="275" t="s">
        <v>48</v>
      </c>
      <c r="F66" s="276">
        <v>2</v>
      </c>
      <c r="G66" s="277" t="s">
        <v>813</v>
      </c>
    </row>
    <row r="67" spans="1:7" customFormat="1" ht="24.75">
      <c r="A67" s="274" t="s">
        <v>221</v>
      </c>
      <c r="B67" s="275" t="s">
        <v>667</v>
      </c>
      <c r="C67" s="274" t="s">
        <v>668</v>
      </c>
      <c r="D67" s="275" t="s">
        <v>64</v>
      </c>
      <c r="E67" s="275" t="s">
        <v>184</v>
      </c>
      <c r="F67" s="276">
        <f>(0.55*0.2+0.6*0.45+1.15*0.15)*2</f>
        <v>1.105</v>
      </c>
      <c r="G67" s="277" t="s">
        <v>814</v>
      </c>
    </row>
    <row r="68" spans="1:7" customFormat="1" ht="41.25">
      <c r="A68" s="274" t="s">
        <v>669</v>
      </c>
      <c r="B68" s="275" t="s">
        <v>670</v>
      </c>
      <c r="C68" s="274" t="s">
        <v>671</v>
      </c>
      <c r="D68" s="275" t="s">
        <v>143</v>
      </c>
      <c r="E68" s="275" t="s">
        <v>672</v>
      </c>
      <c r="F68" s="276">
        <v>2</v>
      </c>
      <c r="G68" s="277" t="s">
        <v>813</v>
      </c>
    </row>
    <row r="69" spans="1:7" customFormat="1" ht="24.75">
      <c r="A69" s="274" t="s">
        <v>673</v>
      </c>
      <c r="B69" s="275" t="s">
        <v>674</v>
      </c>
      <c r="C69" s="274" t="s">
        <v>675</v>
      </c>
      <c r="D69" s="275" t="s">
        <v>64</v>
      </c>
      <c r="E69" s="275" t="s">
        <v>48</v>
      </c>
      <c r="F69" s="276">
        <v>2</v>
      </c>
      <c r="G69" s="277" t="s">
        <v>813</v>
      </c>
    </row>
    <row r="70" spans="1:7" customFormat="1" ht="33">
      <c r="A70" s="274" t="s">
        <v>676</v>
      </c>
      <c r="B70" s="275" t="s">
        <v>677</v>
      </c>
      <c r="C70" s="274" t="s">
        <v>678</v>
      </c>
      <c r="D70" s="275" t="s">
        <v>64</v>
      </c>
      <c r="E70" s="275" t="s">
        <v>48</v>
      </c>
      <c r="F70" s="276">
        <v>2</v>
      </c>
      <c r="G70" s="277" t="s">
        <v>813</v>
      </c>
    </row>
    <row r="71" spans="1:7" customFormat="1" ht="24.75">
      <c r="A71" s="274" t="s">
        <v>679</v>
      </c>
      <c r="B71" s="275" t="s">
        <v>680</v>
      </c>
      <c r="C71" s="274" t="s">
        <v>681</v>
      </c>
      <c r="D71" s="275" t="s">
        <v>64</v>
      </c>
      <c r="E71" s="275" t="s">
        <v>48</v>
      </c>
      <c r="F71" s="276">
        <v>2</v>
      </c>
      <c r="G71" s="277" t="s">
        <v>813</v>
      </c>
    </row>
    <row r="72" spans="1:7" customFormat="1" ht="24.75">
      <c r="A72" s="274" t="s">
        <v>682</v>
      </c>
      <c r="B72" s="275" t="s">
        <v>683</v>
      </c>
      <c r="C72" s="274" t="s">
        <v>684</v>
      </c>
      <c r="D72" s="275" t="s">
        <v>64</v>
      </c>
      <c r="E72" s="275" t="s">
        <v>48</v>
      </c>
      <c r="F72" s="276">
        <v>2</v>
      </c>
      <c r="G72" s="277" t="s">
        <v>813</v>
      </c>
    </row>
    <row r="73" spans="1:7" customFormat="1" ht="41.25">
      <c r="A73" s="274" t="s">
        <v>685</v>
      </c>
      <c r="B73" s="275" t="s">
        <v>686</v>
      </c>
      <c r="C73" s="274" t="s">
        <v>687</v>
      </c>
      <c r="D73" s="275" t="s">
        <v>64</v>
      </c>
      <c r="E73" s="275" t="s">
        <v>48</v>
      </c>
      <c r="F73" s="276">
        <v>2</v>
      </c>
      <c r="G73" s="277" t="s">
        <v>813</v>
      </c>
    </row>
    <row r="74" spans="1:7" customFormat="1" ht="41.25">
      <c r="A74" s="274" t="s">
        <v>688</v>
      </c>
      <c r="B74" s="275" t="s">
        <v>689</v>
      </c>
      <c r="C74" s="274" t="s">
        <v>690</v>
      </c>
      <c r="D74" s="275" t="s">
        <v>64</v>
      </c>
      <c r="E74" s="275" t="s">
        <v>55</v>
      </c>
      <c r="F74" s="276">
        <v>6</v>
      </c>
      <c r="G74" s="277" t="s">
        <v>813</v>
      </c>
    </row>
    <row r="75" spans="1:7" customFormat="1" ht="41.25">
      <c r="A75" s="274" t="s">
        <v>691</v>
      </c>
      <c r="B75" s="275">
        <v>89744</v>
      </c>
      <c r="C75" s="274" t="s">
        <v>816</v>
      </c>
      <c r="D75" s="275" t="s">
        <v>64</v>
      </c>
      <c r="E75" s="275" t="s">
        <v>672</v>
      </c>
      <c r="F75" s="276">
        <v>2</v>
      </c>
      <c r="G75" s="277" t="s">
        <v>813</v>
      </c>
    </row>
    <row r="76" spans="1:7" customFormat="1" ht="49.5">
      <c r="A76" s="274" t="s">
        <v>694</v>
      </c>
      <c r="B76" s="275">
        <v>104345</v>
      </c>
      <c r="C76" s="274" t="s">
        <v>817</v>
      </c>
      <c r="D76" s="275" t="s">
        <v>64</v>
      </c>
      <c r="E76" s="275" t="s">
        <v>672</v>
      </c>
      <c r="F76" s="276">
        <v>2</v>
      </c>
      <c r="G76" s="277" t="s">
        <v>813</v>
      </c>
    </row>
    <row r="77" spans="1:7" customFormat="1" ht="41.25">
      <c r="A77" s="274" t="s">
        <v>697</v>
      </c>
      <c r="B77" s="275" t="s">
        <v>692</v>
      </c>
      <c r="C77" s="274" t="s">
        <v>693</v>
      </c>
      <c r="D77" s="275" t="s">
        <v>64</v>
      </c>
      <c r="E77" s="275" t="s">
        <v>55</v>
      </c>
      <c r="F77" s="276">
        <v>3</v>
      </c>
      <c r="G77" s="277" t="s">
        <v>813</v>
      </c>
    </row>
    <row r="78" spans="1:7" customFormat="1" ht="41.25">
      <c r="A78" s="274" t="s">
        <v>700</v>
      </c>
      <c r="B78" s="275">
        <v>89726</v>
      </c>
      <c r="C78" s="274" t="s">
        <v>818</v>
      </c>
      <c r="D78" s="275" t="s">
        <v>64</v>
      </c>
      <c r="E78" s="275" t="s">
        <v>672</v>
      </c>
      <c r="F78" s="276">
        <v>2</v>
      </c>
      <c r="G78" s="277" t="s">
        <v>813</v>
      </c>
    </row>
    <row r="79" spans="1:7" customFormat="1" ht="41.25">
      <c r="A79" s="274" t="s">
        <v>703</v>
      </c>
      <c r="B79" s="275">
        <v>89724</v>
      </c>
      <c r="C79" s="274" t="s">
        <v>819</v>
      </c>
      <c r="D79" s="275" t="s">
        <v>64</v>
      </c>
      <c r="E79" s="275" t="s">
        <v>672</v>
      </c>
      <c r="F79" s="276">
        <v>4</v>
      </c>
      <c r="G79" s="277" t="s">
        <v>813</v>
      </c>
    </row>
    <row r="80" spans="1:7" customFormat="1" ht="41.25">
      <c r="A80" s="274" t="s">
        <v>706</v>
      </c>
      <c r="B80" s="275" t="s">
        <v>695</v>
      </c>
      <c r="C80" s="274" t="s">
        <v>696</v>
      </c>
      <c r="D80" s="275" t="s">
        <v>64</v>
      </c>
      <c r="E80" s="275" t="s">
        <v>55</v>
      </c>
      <c r="F80" s="276">
        <v>2.5</v>
      </c>
      <c r="G80" s="277" t="s">
        <v>813</v>
      </c>
    </row>
    <row r="81" spans="1:7" customFormat="1" ht="41.25">
      <c r="A81" s="274" t="s">
        <v>707</v>
      </c>
      <c r="B81" s="275">
        <v>89732</v>
      </c>
      <c r="C81" s="274" t="s">
        <v>825</v>
      </c>
      <c r="D81" s="275" t="s">
        <v>64</v>
      </c>
      <c r="E81" s="275" t="s">
        <v>672</v>
      </c>
      <c r="F81" s="276">
        <v>2</v>
      </c>
      <c r="G81" s="277" t="s">
        <v>813</v>
      </c>
    </row>
    <row r="82" spans="1:7" customFormat="1" ht="33">
      <c r="A82" s="274" t="s">
        <v>820</v>
      </c>
      <c r="B82" s="275" t="s">
        <v>698</v>
      </c>
      <c r="C82" s="274" t="s">
        <v>699</v>
      </c>
      <c r="D82" s="275" t="s">
        <v>64</v>
      </c>
      <c r="E82" s="275" t="s">
        <v>55</v>
      </c>
      <c r="F82" s="276">
        <v>7.7</v>
      </c>
      <c r="G82" s="277" t="s">
        <v>813</v>
      </c>
    </row>
    <row r="83" spans="1:7" customFormat="1" ht="24.75">
      <c r="A83" s="274" t="s">
        <v>821</v>
      </c>
      <c r="B83" s="275" t="s">
        <v>701</v>
      </c>
      <c r="C83" s="274" t="s">
        <v>702</v>
      </c>
      <c r="D83" s="275" t="s">
        <v>64</v>
      </c>
      <c r="E83" s="275" t="s">
        <v>48</v>
      </c>
      <c r="F83" s="276">
        <v>2</v>
      </c>
      <c r="G83" s="277" t="s">
        <v>813</v>
      </c>
    </row>
    <row r="84" spans="1:7" customFormat="1" ht="33">
      <c r="A84" s="274" t="s">
        <v>822</v>
      </c>
      <c r="B84" s="275" t="s">
        <v>704</v>
      </c>
      <c r="C84" s="274" t="s">
        <v>705</v>
      </c>
      <c r="D84" s="275" t="s">
        <v>64</v>
      </c>
      <c r="E84" s="275" t="s">
        <v>48</v>
      </c>
      <c r="F84" s="276">
        <v>6</v>
      </c>
      <c r="G84" s="277" t="s">
        <v>813</v>
      </c>
    </row>
    <row r="85" spans="1:7" customFormat="1" ht="41.25">
      <c r="A85" s="274" t="s">
        <v>823</v>
      </c>
      <c r="B85" s="275">
        <v>89366</v>
      </c>
      <c r="C85" s="274" t="s">
        <v>815</v>
      </c>
      <c r="D85" s="275" t="s">
        <v>64</v>
      </c>
      <c r="E85" s="275" t="s">
        <v>48</v>
      </c>
      <c r="F85" s="276">
        <v>4</v>
      </c>
      <c r="G85" s="277" t="s">
        <v>813</v>
      </c>
    </row>
    <row r="86" spans="1:7" customFormat="1" ht="33">
      <c r="A86" s="274" t="s">
        <v>824</v>
      </c>
      <c r="B86" s="275" t="s">
        <v>708</v>
      </c>
      <c r="C86" s="274" t="s">
        <v>709</v>
      </c>
      <c r="D86" s="275" t="s">
        <v>64</v>
      </c>
      <c r="E86" s="275" t="s">
        <v>48</v>
      </c>
      <c r="F86" s="276">
        <v>2</v>
      </c>
      <c r="G86" s="277" t="s">
        <v>813</v>
      </c>
    </row>
    <row r="87" spans="1:7" customFormat="1" ht="15" customHeight="1">
      <c r="A87" s="273" t="s">
        <v>222</v>
      </c>
      <c r="B87" s="768" t="s">
        <v>210</v>
      </c>
      <c r="C87" s="768"/>
      <c r="D87" s="768"/>
      <c r="E87" s="768"/>
      <c r="F87" s="768"/>
      <c r="G87" s="768"/>
    </row>
    <row r="88" spans="1:7" customFormat="1" ht="15" customHeight="1">
      <c r="A88" s="273" t="s">
        <v>224</v>
      </c>
      <c r="B88" s="768" t="s">
        <v>312</v>
      </c>
      <c r="C88" s="768"/>
      <c r="D88" s="768"/>
      <c r="E88" s="768"/>
      <c r="F88" s="768"/>
      <c r="G88" s="768"/>
    </row>
    <row r="89" spans="1:7" customFormat="1" ht="49.5">
      <c r="A89" s="274" t="s">
        <v>225</v>
      </c>
      <c r="B89" s="275" t="s">
        <v>313</v>
      </c>
      <c r="C89" s="274" t="s">
        <v>213</v>
      </c>
      <c r="D89" s="275" t="s">
        <v>64</v>
      </c>
      <c r="E89" s="275" t="s">
        <v>180</v>
      </c>
      <c r="F89" s="276">
        <v>111.13</v>
      </c>
      <c r="G89" s="277" t="s">
        <v>826</v>
      </c>
    </row>
    <row r="90" spans="1:7" customFormat="1" ht="15" customHeight="1">
      <c r="A90" s="273" t="s">
        <v>228</v>
      </c>
      <c r="B90" s="768" t="s">
        <v>314</v>
      </c>
      <c r="C90" s="768"/>
      <c r="D90" s="768"/>
      <c r="E90" s="768"/>
      <c r="F90" s="768"/>
      <c r="G90" s="768"/>
    </row>
    <row r="91" spans="1:7" customFormat="1" ht="16.5">
      <c r="A91" s="274" t="s">
        <v>229</v>
      </c>
      <c r="B91" s="275" t="s">
        <v>315</v>
      </c>
      <c r="C91" s="274" t="s">
        <v>217</v>
      </c>
      <c r="D91" s="275" t="s">
        <v>64</v>
      </c>
      <c r="E91" s="275" t="s">
        <v>55</v>
      </c>
      <c r="F91" s="276">
        <f>(0.8+0.3*2)*10</f>
        <v>14</v>
      </c>
      <c r="G91" s="277" t="s">
        <v>827</v>
      </c>
    </row>
    <row r="92" spans="1:7" customFormat="1" ht="15" customHeight="1">
      <c r="A92" s="273" t="s">
        <v>230</v>
      </c>
      <c r="B92" s="768" t="s">
        <v>219</v>
      </c>
      <c r="C92" s="768"/>
      <c r="D92" s="768"/>
      <c r="E92" s="768"/>
      <c r="F92" s="768"/>
      <c r="G92" s="768"/>
    </row>
    <row r="93" spans="1:7" customFormat="1" ht="15" customHeight="1">
      <c r="A93" s="273" t="s">
        <v>231</v>
      </c>
      <c r="B93" s="768" t="s">
        <v>316</v>
      </c>
      <c r="C93" s="768"/>
      <c r="D93" s="768"/>
      <c r="E93" s="768"/>
      <c r="F93" s="768"/>
      <c r="G93" s="768"/>
    </row>
    <row r="94" spans="1:7" customFormat="1" ht="49.5">
      <c r="A94" s="274" t="s">
        <v>232</v>
      </c>
      <c r="B94" s="275" t="s">
        <v>710</v>
      </c>
      <c r="C94" s="274" t="s">
        <v>711</v>
      </c>
      <c r="D94" s="275" t="s">
        <v>64</v>
      </c>
      <c r="E94" s="275" t="s">
        <v>48</v>
      </c>
      <c r="F94" s="276">
        <v>2</v>
      </c>
      <c r="G94" s="277" t="s">
        <v>828</v>
      </c>
    </row>
    <row r="95" spans="1:7" customFormat="1" ht="41.25">
      <c r="A95" s="274" t="s">
        <v>712</v>
      </c>
      <c r="B95" s="275" t="s">
        <v>317</v>
      </c>
      <c r="C95" s="274" t="s">
        <v>713</v>
      </c>
      <c r="D95" s="275" t="s">
        <v>64</v>
      </c>
      <c r="E95" s="275" t="s">
        <v>48</v>
      </c>
      <c r="F95" s="276">
        <v>8</v>
      </c>
      <c r="G95" s="277" t="s">
        <v>829</v>
      </c>
    </row>
    <row r="96" spans="1:7" customFormat="1" ht="24.75">
      <c r="A96" s="274" t="s">
        <v>714</v>
      </c>
      <c r="B96" s="275" t="s">
        <v>318</v>
      </c>
      <c r="C96" s="274" t="s">
        <v>715</v>
      </c>
      <c r="D96" s="275" t="s">
        <v>64</v>
      </c>
      <c r="E96" s="275" t="s">
        <v>48</v>
      </c>
      <c r="F96" s="276">
        <v>8</v>
      </c>
      <c r="G96" s="277" t="s">
        <v>829</v>
      </c>
    </row>
    <row r="97" spans="1:7" customFormat="1" ht="24.75">
      <c r="A97" s="274" t="s">
        <v>716</v>
      </c>
      <c r="B97" s="275" t="s">
        <v>717</v>
      </c>
      <c r="C97" s="274" t="s">
        <v>718</v>
      </c>
      <c r="D97" s="275" t="s">
        <v>64</v>
      </c>
      <c r="E97" s="275" t="s">
        <v>55</v>
      </c>
      <c r="F97" s="276">
        <f>(2.1*2+0.8)*8</f>
        <v>40</v>
      </c>
      <c r="G97" s="277" t="s">
        <v>829</v>
      </c>
    </row>
    <row r="98" spans="1:7" customFormat="1" ht="15" customHeight="1">
      <c r="A98" s="273" t="s">
        <v>719</v>
      </c>
      <c r="B98" s="768" t="s">
        <v>319</v>
      </c>
      <c r="C98" s="768"/>
      <c r="D98" s="768"/>
      <c r="E98" s="768"/>
      <c r="F98" s="768"/>
      <c r="G98" s="768"/>
    </row>
    <row r="99" spans="1:7" customFormat="1" ht="16.5">
      <c r="A99" s="274" t="s">
        <v>720</v>
      </c>
      <c r="B99" s="275" t="s">
        <v>325</v>
      </c>
      <c r="C99" s="274" t="s">
        <v>259</v>
      </c>
      <c r="D99" s="275" t="s">
        <v>143</v>
      </c>
      <c r="E99" s="275" t="s">
        <v>184</v>
      </c>
      <c r="F99" s="276">
        <f>0.2*2.9</f>
        <v>0.57999999999999996</v>
      </c>
      <c r="G99" s="277" t="s">
        <v>830</v>
      </c>
    </row>
    <row r="100" spans="1:7" customFormat="1" ht="57.75">
      <c r="A100" s="274" t="s">
        <v>721</v>
      </c>
      <c r="B100" s="275" t="s">
        <v>722</v>
      </c>
      <c r="C100" s="274" t="s">
        <v>723</v>
      </c>
      <c r="D100" s="275" t="s">
        <v>64</v>
      </c>
      <c r="E100" s="275" t="s">
        <v>180</v>
      </c>
      <c r="F100" s="276">
        <f>2.9*2.6</f>
        <v>7.54</v>
      </c>
      <c r="G100" s="277" t="s">
        <v>830</v>
      </c>
    </row>
    <row r="101" spans="1:7" customFormat="1" ht="24.75">
      <c r="A101" s="274" t="s">
        <v>724</v>
      </c>
      <c r="B101" s="275" t="s">
        <v>725</v>
      </c>
      <c r="C101" s="274" t="s">
        <v>726</v>
      </c>
      <c r="D101" s="275" t="s">
        <v>64</v>
      </c>
      <c r="E101" s="275" t="s">
        <v>55</v>
      </c>
      <c r="F101" s="276">
        <f>(2.6*2+2.9*2)</f>
        <v>11</v>
      </c>
      <c r="G101" s="277" t="s">
        <v>830</v>
      </c>
    </row>
    <row r="102" spans="1:7" customFormat="1" ht="15">
      <c r="A102" s="274" t="s">
        <v>727</v>
      </c>
      <c r="B102" s="275" t="s">
        <v>728</v>
      </c>
      <c r="C102" s="274" t="s">
        <v>729</v>
      </c>
      <c r="D102" s="275" t="s">
        <v>64</v>
      </c>
      <c r="E102" s="275" t="s">
        <v>55</v>
      </c>
      <c r="F102" s="276">
        <f>F101</f>
        <v>11</v>
      </c>
      <c r="G102" s="277" t="s">
        <v>830</v>
      </c>
    </row>
    <row r="103" spans="1:7" customFormat="1" ht="15" customHeight="1">
      <c r="A103" s="273" t="s">
        <v>233</v>
      </c>
      <c r="B103" s="768" t="s">
        <v>223</v>
      </c>
      <c r="C103" s="768"/>
      <c r="D103" s="768"/>
      <c r="E103" s="768"/>
      <c r="F103" s="768"/>
      <c r="G103" s="768"/>
    </row>
    <row r="104" spans="1:7" customFormat="1" ht="15" customHeight="1">
      <c r="A104" s="273" t="s">
        <v>234</v>
      </c>
      <c r="B104" s="768" t="s">
        <v>730</v>
      </c>
      <c r="C104" s="768"/>
      <c r="D104" s="768"/>
      <c r="E104" s="768"/>
      <c r="F104" s="768"/>
      <c r="G104" s="768"/>
    </row>
    <row r="105" spans="1:7" customFormat="1" ht="49.5">
      <c r="A105" s="274" t="s">
        <v>235</v>
      </c>
      <c r="B105" s="275" t="s">
        <v>320</v>
      </c>
      <c r="C105" s="274" t="s">
        <v>226</v>
      </c>
      <c r="D105" s="275" t="s">
        <v>64</v>
      </c>
      <c r="E105" s="275" t="s">
        <v>180</v>
      </c>
      <c r="F105" s="276">
        <f>52</f>
        <v>52</v>
      </c>
      <c r="G105" s="277" t="s">
        <v>831</v>
      </c>
    </row>
    <row r="106" spans="1:7" customFormat="1" ht="41.25">
      <c r="A106" s="274" t="s">
        <v>236</v>
      </c>
      <c r="B106" s="275" t="s">
        <v>731</v>
      </c>
      <c r="C106" s="274" t="s">
        <v>732</v>
      </c>
      <c r="D106" s="275" t="s">
        <v>64</v>
      </c>
      <c r="E106" s="275" t="s">
        <v>180</v>
      </c>
      <c r="F106" s="276">
        <f>116.8*2+52</f>
        <v>285.60000000000002</v>
      </c>
      <c r="G106" s="277" t="s">
        <v>851</v>
      </c>
    </row>
    <row r="107" spans="1:7" customFormat="1" ht="49.5">
      <c r="A107" s="274" t="s">
        <v>238</v>
      </c>
      <c r="B107" s="275" t="s">
        <v>733</v>
      </c>
      <c r="C107" s="274" t="s">
        <v>227</v>
      </c>
      <c r="D107" s="275" t="s">
        <v>64</v>
      </c>
      <c r="E107" s="275" t="s">
        <v>180</v>
      </c>
      <c r="F107" s="276">
        <v>52</v>
      </c>
      <c r="G107" s="277" t="s">
        <v>831</v>
      </c>
    </row>
    <row r="108" spans="1:7" customFormat="1" ht="49.5">
      <c r="A108" s="274" t="s">
        <v>240</v>
      </c>
      <c r="B108" s="275" t="s">
        <v>321</v>
      </c>
      <c r="C108" s="274" t="s">
        <v>322</v>
      </c>
      <c r="D108" s="275" t="s">
        <v>64</v>
      </c>
      <c r="E108" s="275" t="s">
        <v>180</v>
      </c>
      <c r="F108" s="276">
        <f>F106</f>
        <v>285.60000000000002</v>
      </c>
      <c r="G108" s="277" t="s">
        <v>852</v>
      </c>
    </row>
    <row r="109" spans="1:7" customFormat="1" ht="16.5">
      <c r="A109" s="274" t="s">
        <v>734</v>
      </c>
      <c r="B109" s="275" t="s">
        <v>323</v>
      </c>
      <c r="C109" s="274" t="s">
        <v>263</v>
      </c>
      <c r="D109" s="275" t="s">
        <v>143</v>
      </c>
      <c r="E109" s="275" t="s">
        <v>184</v>
      </c>
      <c r="F109" s="276">
        <f>F108</f>
        <v>285.60000000000002</v>
      </c>
      <c r="G109" s="277" t="s">
        <v>851</v>
      </c>
    </row>
    <row r="110" spans="1:7" customFormat="1" ht="24.75">
      <c r="A110" s="274" t="s">
        <v>735</v>
      </c>
      <c r="B110" s="275" t="s">
        <v>736</v>
      </c>
      <c r="C110" s="274" t="s">
        <v>737</v>
      </c>
      <c r="D110" s="275" t="s">
        <v>143</v>
      </c>
      <c r="E110" s="275" t="s">
        <v>184</v>
      </c>
      <c r="F110" s="276">
        <v>157.96</v>
      </c>
      <c r="G110" s="277" t="s">
        <v>831</v>
      </c>
    </row>
    <row r="111" spans="1:7" customFormat="1" ht="15" customHeight="1">
      <c r="A111" s="273" t="s">
        <v>242</v>
      </c>
      <c r="B111" s="768" t="s">
        <v>738</v>
      </c>
      <c r="C111" s="768"/>
      <c r="D111" s="768"/>
      <c r="E111" s="768"/>
      <c r="F111" s="768"/>
      <c r="G111" s="768"/>
    </row>
    <row r="112" spans="1:7" customFormat="1" ht="33">
      <c r="A112" s="274" t="s">
        <v>243</v>
      </c>
      <c r="B112" s="275" t="s">
        <v>739</v>
      </c>
      <c r="C112" s="274" t="s">
        <v>740</v>
      </c>
      <c r="D112" s="275" t="s">
        <v>64</v>
      </c>
      <c r="E112" s="275" t="s">
        <v>180</v>
      </c>
      <c r="F112" s="276">
        <f>37.28*0.9</f>
        <v>33.552</v>
      </c>
      <c r="G112" s="277" t="s">
        <v>832</v>
      </c>
    </row>
    <row r="113" spans="1:8" customFormat="1" ht="15" customHeight="1">
      <c r="A113" s="273" t="s">
        <v>741</v>
      </c>
      <c r="B113" s="768" t="s">
        <v>324</v>
      </c>
      <c r="C113" s="768"/>
      <c r="D113" s="768"/>
      <c r="E113" s="768"/>
      <c r="F113" s="768"/>
      <c r="G113" s="768"/>
    </row>
    <row r="114" spans="1:8" customFormat="1" ht="24.75">
      <c r="A114" s="274" t="s">
        <v>742</v>
      </c>
      <c r="B114" s="275" t="s">
        <v>743</v>
      </c>
      <c r="C114" s="274" t="s">
        <v>744</v>
      </c>
      <c r="D114" s="275" t="s">
        <v>64</v>
      </c>
      <c r="E114" s="275" t="s">
        <v>180</v>
      </c>
      <c r="F114" s="276">
        <v>101.5</v>
      </c>
      <c r="G114" s="277" t="s">
        <v>833</v>
      </c>
    </row>
    <row r="115" spans="1:8" customFormat="1" ht="33">
      <c r="A115" s="274" t="s">
        <v>745</v>
      </c>
      <c r="B115" s="275" t="s">
        <v>743</v>
      </c>
      <c r="C115" s="274" t="s">
        <v>746</v>
      </c>
      <c r="D115" s="275" t="s">
        <v>64</v>
      </c>
      <c r="E115" s="275" t="s">
        <v>180</v>
      </c>
      <c r="F115" s="276">
        <f>7.45+25</f>
        <v>32.450000000000003</v>
      </c>
      <c r="G115" s="277" t="s">
        <v>833</v>
      </c>
    </row>
    <row r="116" spans="1:8" customFormat="1" ht="15" customHeight="1">
      <c r="A116" s="273" t="s">
        <v>747</v>
      </c>
      <c r="B116" s="768" t="s">
        <v>748</v>
      </c>
      <c r="C116" s="768"/>
      <c r="D116" s="768"/>
      <c r="E116" s="768"/>
      <c r="F116" s="768"/>
      <c r="G116" s="768"/>
    </row>
    <row r="117" spans="1:8" customFormat="1" ht="41.25">
      <c r="A117" s="274" t="s">
        <v>749</v>
      </c>
      <c r="B117" s="275" t="s">
        <v>750</v>
      </c>
      <c r="C117" s="274" t="s">
        <v>751</v>
      </c>
      <c r="D117" s="275" t="s">
        <v>64</v>
      </c>
      <c r="E117" s="275" t="s">
        <v>180</v>
      </c>
      <c r="F117" s="276">
        <f>3.11+6.37</f>
        <v>9.48</v>
      </c>
      <c r="G117" s="277" t="s">
        <v>834</v>
      </c>
    </row>
    <row r="118" spans="1:8" customFormat="1" ht="41.25">
      <c r="A118" s="274" t="s">
        <v>752</v>
      </c>
      <c r="B118" s="275" t="s">
        <v>753</v>
      </c>
      <c r="C118" s="274" t="s">
        <v>754</v>
      </c>
      <c r="D118" s="275" t="s">
        <v>64</v>
      </c>
      <c r="E118" s="275" t="s">
        <v>180</v>
      </c>
      <c r="F118" s="276">
        <v>9.68</v>
      </c>
      <c r="G118" s="277" t="s">
        <v>834</v>
      </c>
    </row>
    <row r="119" spans="1:8" customFormat="1" ht="41.25">
      <c r="A119" s="274" t="s">
        <v>755</v>
      </c>
      <c r="B119" s="275" t="s">
        <v>756</v>
      </c>
      <c r="C119" s="274" t="s">
        <v>757</v>
      </c>
      <c r="D119" s="275" t="s">
        <v>64</v>
      </c>
      <c r="E119" s="275" t="s">
        <v>180</v>
      </c>
      <c r="F119" s="276">
        <f>11.13+11.13+11.13+11.47+26.71+11.31+11.31</f>
        <v>94.19</v>
      </c>
      <c r="G119" s="277" t="s">
        <v>834</v>
      </c>
      <c r="H119" s="278"/>
    </row>
    <row r="120" spans="1:8" customFormat="1" ht="15" customHeight="1">
      <c r="A120" s="273" t="s">
        <v>758</v>
      </c>
      <c r="B120" s="768" t="s">
        <v>8</v>
      </c>
      <c r="C120" s="768"/>
      <c r="D120" s="768"/>
      <c r="E120" s="768"/>
      <c r="F120" s="768"/>
      <c r="G120" s="768"/>
    </row>
    <row r="121" spans="1:8" customFormat="1" ht="15" customHeight="1">
      <c r="A121" s="273" t="s">
        <v>759</v>
      </c>
      <c r="B121" s="768" t="s">
        <v>760</v>
      </c>
      <c r="C121" s="768"/>
      <c r="D121" s="768"/>
      <c r="E121" s="768"/>
      <c r="F121" s="768"/>
      <c r="G121" s="768"/>
    </row>
    <row r="122" spans="1:8" customFormat="1" ht="24.75">
      <c r="A122" s="274" t="s">
        <v>761</v>
      </c>
      <c r="B122" s="275">
        <v>88494</v>
      </c>
      <c r="C122" s="274" t="s">
        <v>763</v>
      </c>
      <c r="D122" s="275" t="s">
        <v>64</v>
      </c>
      <c r="E122" s="275" t="s">
        <v>180</v>
      </c>
      <c r="F122" s="276">
        <f>32.45+313.36+4.78+101.5+7.45</f>
        <v>459.53999999999996</v>
      </c>
      <c r="G122" s="277" t="s">
        <v>840</v>
      </c>
    </row>
    <row r="123" spans="1:8" customFormat="1" ht="24.75">
      <c r="A123" s="274" t="s">
        <v>764</v>
      </c>
      <c r="B123" s="275" t="s">
        <v>765</v>
      </c>
      <c r="C123" s="274" t="s">
        <v>766</v>
      </c>
      <c r="D123" s="275" t="s">
        <v>64</v>
      </c>
      <c r="E123" s="275" t="s">
        <v>180</v>
      </c>
      <c r="F123" s="276">
        <f>F122+228.59</f>
        <v>688.13</v>
      </c>
      <c r="G123" s="277" t="s">
        <v>841</v>
      </c>
    </row>
    <row r="124" spans="1:8" customFormat="1" ht="24.75">
      <c r="A124" s="274" t="s">
        <v>767</v>
      </c>
      <c r="B124" s="275" t="s">
        <v>328</v>
      </c>
      <c r="C124" s="274" t="s">
        <v>241</v>
      </c>
      <c r="D124" s="275" t="s">
        <v>64</v>
      </c>
      <c r="E124" s="275" t="s">
        <v>180</v>
      </c>
      <c r="F124" s="276">
        <f>F123</f>
        <v>688.13</v>
      </c>
      <c r="G124" s="277" t="s">
        <v>842</v>
      </c>
    </row>
    <row r="125" spans="1:8" customFormat="1" ht="24.75">
      <c r="A125" s="274" t="s">
        <v>768</v>
      </c>
      <c r="B125" s="275">
        <v>88495</v>
      </c>
      <c r="C125" s="274" t="s">
        <v>839</v>
      </c>
      <c r="D125" s="275" t="s">
        <v>64</v>
      </c>
      <c r="E125" s="275" t="s">
        <v>180</v>
      </c>
      <c r="F125" s="276">
        <v>1265</v>
      </c>
      <c r="G125" s="277" t="s">
        <v>843</v>
      </c>
    </row>
    <row r="126" spans="1:8" customFormat="1" ht="24.75">
      <c r="A126" s="274" t="s">
        <v>769</v>
      </c>
      <c r="B126" s="275" t="s">
        <v>326</v>
      </c>
      <c r="C126" s="274" t="s">
        <v>237</v>
      </c>
      <c r="D126" s="275" t="s">
        <v>64</v>
      </c>
      <c r="E126" s="275" t="s">
        <v>180</v>
      </c>
      <c r="F126" s="276">
        <f>157.96+485+795+1265+52+52+116.8*2+175+43</f>
        <v>3258.56</v>
      </c>
      <c r="G126" s="277" t="s">
        <v>844</v>
      </c>
    </row>
    <row r="127" spans="1:8" customFormat="1" ht="24.75">
      <c r="A127" s="274" t="s">
        <v>770</v>
      </c>
      <c r="B127" s="275" t="s">
        <v>327</v>
      </c>
      <c r="C127" s="274" t="s">
        <v>239</v>
      </c>
      <c r="D127" s="275" t="s">
        <v>64</v>
      </c>
      <c r="E127" s="275" t="s">
        <v>180</v>
      </c>
      <c r="F127" s="276">
        <f>F126</f>
        <v>3258.56</v>
      </c>
      <c r="G127" s="277" t="s">
        <v>845</v>
      </c>
    </row>
    <row r="128" spans="1:8" customFormat="1" ht="15" customHeight="1">
      <c r="A128" s="273" t="s">
        <v>771</v>
      </c>
      <c r="B128" s="768" t="s">
        <v>9</v>
      </c>
      <c r="C128" s="768"/>
      <c r="D128" s="768"/>
      <c r="E128" s="768"/>
      <c r="F128" s="768"/>
      <c r="G128" s="768"/>
    </row>
    <row r="129" spans="1:7" customFormat="1" ht="24.75">
      <c r="A129" s="274" t="s">
        <v>772</v>
      </c>
      <c r="B129" s="275" t="s">
        <v>773</v>
      </c>
      <c r="C129" s="274" t="s">
        <v>774</v>
      </c>
      <c r="D129" s="275" t="s">
        <v>64</v>
      </c>
      <c r="E129" s="275" t="s">
        <v>180</v>
      </c>
      <c r="F129" s="276">
        <f>F131+F132</f>
        <v>550.17000000000007</v>
      </c>
      <c r="G129" s="277" t="s">
        <v>838</v>
      </c>
    </row>
    <row r="130" spans="1:7" customFormat="1" ht="24.75">
      <c r="A130" s="274" t="s">
        <v>775</v>
      </c>
      <c r="B130" s="275" t="s">
        <v>776</v>
      </c>
      <c r="C130" s="274" t="s">
        <v>777</v>
      </c>
      <c r="D130" s="275" t="s">
        <v>143</v>
      </c>
      <c r="E130" s="275" t="s">
        <v>184</v>
      </c>
      <c r="F130" s="276">
        <f>F131</f>
        <v>331.6</v>
      </c>
      <c r="G130" s="277" t="s">
        <v>837</v>
      </c>
    </row>
    <row r="131" spans="1:7" customFormat="1" ht="33">
      <c r="A131" s="274" t="s">
        <v>778</v>
      </c>
      <c r="B131" s="275" t="s">
        <v>779</v>
      </c>
      <c r="C131" s="274" t="s">
        <v>780</v>
      </c>
      <c r="D131" s="275" t="s">
        <v>64</v>
      </c>
      <c r="E131" s="275" t="s">
        <v>180</v>
      </c>
      <c r="F131" s="276">
        <f>137.76+7.68+6.02+105.6+74.54</f>
        <v>331.6</v>
      </c>
      <c r="G131" s="277" t="s">
        <v>836</v>
      </c>
    </row>
    <row r="132" spans="1:7" customFormat="1" ht="24.75">
      <c r="A132" s="274" t="s">
        <v>781</v>
      </c>
      <c r="B132" s="275" t="s">
        <v>782</v>
      </c>
      <c r="C132" s="274" t="s">
        <v>783</v>
      </c>
      <c r="D132" s="275" t="s">
        <v>64</v>
      </c>
      <c r="E132" s="275" t="s">
        <v>180</v>
      </c>
      <c r="F132" s="276">
        <v>218.57</v>
      </c>
      <c r="G132" s="277" t="s">
        <v>835</v>
      </c>
    </row>
    <row r="133" spans="1:7" customFormat="1" ht="15" customHeight="1">
      <c r="A133" s="273" t="s">
        <v>784</v>
      </c>
      <c r="B133" s="768" t="s">
        <v>785</v>
      </c>
      <c r="C133" s="768"/>
      <c r="D133" s="768"/>
      <c r="E133" s="768"/>
      <c r="F133" s="768"/>
      <c r="G133" s="768"/>
    </row>
    <row r="134" spans="1:7" customFormat="1" ht="16.5">
      <c r="A134" s="274" t="s">
        <v>786</v>
      </c>
      <c r="B134" s="275" t="s">
        <v>787</v>
      </c>
      <c r="C134" s="274" t="s">
        <v>788</v>
      </c>
      <c r="D134" s="275" t="s">
        <v>64</v>
      </c>
      <c r="E134" s="275" t="s">
        <v>180</v>
      </c>
      <c r="F134" s="276">
        <f>58.98+58+17.2</f>
        <v>134.17999999999998</v>
      </c>
      <c r="G134" s="277" t="s">
        <v>836</v>
      </c>
    </row>
    <row r="135" spans="1:7" customFormat="1" ht="41.25">
      <c r="A135" s="274" t="s">
        <v>789</v>
      </c>
      <c r="B135" s="275" t="s">
        <v>790</v>
      </c>
      <c r="C135" s="274" t="s">
        <v>791</v>
      </c>
      <c r="D135" s="275" t="s">
        <v>64</v>
      </c>
      <c r="E135" s="275" t="s">
        <v>180</v>
      </c>
      <c r="F135" s="276">
        <f>F134</f>
        <v>134.17999999999998</v>
      </c>
      <c r="G135" s="277" t="s">
        <v>836</v>
      </c>
    </row>
    <row r="136" spans="1:7" customFormat="1" ht="49.5">
      <c r="A136" s="274" t="s">
        <v>792</v>
      </c>
      <c r="B136" s="275" t="s">
        <v>793</v>
      </c>
      <c r="C136" s="274" t="s">
        <v>794</v>
      </c>
      <c r="D136" s="275" t="s">
        <v>64</v>
      </c>
      <c r="E136" s="275" t="s">
        <v>180</v>
      </c>
      <c r="F136" s="276">
        <f>F135</f>
        <v>134.17999999999998</v>
      </c>
      <c r="G136" s="277" t="s">
        <v>836</v>
      </c>
    </row>
    <row r="137" spans="1:7" ht="15" customHeight="1">
      <c r="A137" s="122"/>
      <c r="B137" s="122"/>
      <c r="C137" s="122"/>
      <c r="D137" s="122"/>
      <c r="E137" s="122"/>
      <c r="F137" s="123"/>
    </row>
    <row r="138" spans="1:7" ht="15" customHeight="1">
      <c r="A138" s="122"/>
      <c r="B138" s="122"/>
      <c r="C138" s="122"/>
      <c r="D138" s="122"/>
      <c r="E138" s="122"/>
      <c r="F138" s="123"/>
    </row>
    <row r="139" spans="1:7" ht="15" customHeight="1">
      <c r="A139" s="122"/>
      <c r="B139" s="122"/>
      <c r="C139" s="122"/>
      <c r="D139" s="122"/>
      <c r="E139" s="122"/>
      <c r="F139" s="123"/>
    </row>
  </sheetData>
  <mergeCells count="43">
    <mergeCell ref="B133:G133"/>
    <mergeCell ref="G3:G4"/>
    <mergeCell ref="B113:G113"/>
    <mergeCell ref="B116:G116"/>
    <mergeCell ref="B120:G120"/>
    <mergeCell ref="B121:G121"/>
    <mergeCell ref="B128:G128"/>
    <mergeCell ref="B93:G93"/>
    <mergeCell ref="B98:G98"/>
    <mergeCell ref="B103:G103"/>
    <mergeCell ref="B104:G104"/>
    <mergeCell ref="B111:G111"/>
    <mergeCell ref="B65:G65"/>
    <mergeCell ref="B87:G87"/>
    <mergeCell ref="B88:G88"/>
    <mergeCell ref="B90:G90"/>
    <mergeCell ref="B92:G92"/>
    <mergeCell ref="B5:G5"/>
    <mergeCell ref="B6:G6"/>
    <mergeCell ref="B9:G9"/>
    <mergeCell ref="A3:A4"/>
    <mergeCell ref="B3:B4"/>
    <mergeCell ref="C3:C4"/>
    <mergeCell ref="B12:G12"/>
    <mergeCell ref="B13:G13"/>
    <mergeCell ref="B15:G15"/>
    <mergeCell ref="B18:G18"/>
    <mergeCell ref="B19:G19"/>
    <mergeCell ref="B29:G29"/>
    <mergeCell ref="B30:G30"/>
    <mergeCell ref="B32:G32"/>
    <mergeCell ref="B33:G33"/>
    <mergeCell ref="B2:C2"/>
    <mergeCell ref="A1:G1"/>
    <mergeCell ref="D3:D4"/>
    <mergeCell ref="E3:E4"/>
    <mergeCell ref="F3:F4"/>
    <mergeCell ref="B63:G63"/>
    <mergeCell ref="B35:G35"/>
    <mergeCell ref="B36:G36"/>
    <mergeCell ref="B40:G40"/>
    <mergeCell ref="B49:G49"/>
    <mergeCell ref="B57:G57"/>
  </mergeCells>
  <phoneticPr fontId="63" type="noConversion"/>
  <pageMargins left="0.51181102362204722" right="0.51181102362204722" top="0.51181102362204722" bottom="0.51181102362204722" header="0" footer="0"/>
  <pageSetup paperSize="9" scale="95"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tabSelected="1" topLeftCell="A7" workbookViewId="0">
      <selection sqref="A1:D2"/>
    </sheetView>
  </sheetViews>
  <sheetFormatPr defaultRowHeight="15"/>
  <cols>
    <col min="2" max="2" width="35.7109375" customWidth="1"/>
    <col min="3" max="3" width="13" customWidth="1"/>
    <col min="4" max="4" width="28.28515625" customWidth="1"/>
  </cols>
  <sheetData>
    <row r="1" spans="1:4">
      <c r="A1" s="786" t="s">
        <v>579</v>
      </c>
      <c r="B1" s="787"/>
      <c r="C1" s="787"/>
      <c r="D1" s="788"/>
    </row>
    <row r="2" spans="1:4" ht="26.45" customHeight="1">
      <c r="A2" s="789"/>
      <c r="B2" s="790"/>
      <c r="C2" s="790"/>
      <c r="D2" s="791"/>
    </row>
    <row r="3" spans="1:4">
      <c r="A3" s="792" t="s">
        <v>594</v>
      </c>
      <c r="B3" s="793"/>
      <c r="C3" s="793"/>
      <c r="D3" s="794"/>
    </row>
    <row r="4" spans="1:4" ht="20.45" customHeight="1">
      <c r="A4" s="795"/>
      <c r="B4" s="796"/>
      <c r="C4" s="796"/>
      <c r="D4" s="797"/>
    </row>
    <row r="5" spans="1:4">
      <c r="A5" s="798"/>
      <c r="B5" s="799"/>
      <c r="C5" s="799"/>
      <c r="D5" s="800"/>
    </row>
    <row r="6" spans="1:4">
      <c r="A6" s="801" t="s">
        <v>276</v>
      </c>
      <c r="B6" s="804" t="s">
        <v>75</v>
      </c>
      <c r="C6" s="807" t="s">
        <v>10</v>
      </c>
      <c r="D6" s="808"/>
    </row>
    <row r="7" spans="1:4">
      <c r="A7" s="802"/>
      <c r="B7" s="805"/>
      <c r="C7" s="228" t="s">
        <v>524</v>
      </c>
      <c r="D7" s="235" t="s">
        <v>525</v>
      </c>
    </row>
    <row r="8" spans="1:4">
      <c r="A8" s="803"/>
      <c r="B8" s="806"/>
      <c r="C8" s="229"/>
      <c r="D8" s="236"/>
    </row>
    <row r="9" spans="1:4">
      <c r="A9" s="809"/>
      <c r="B9" s="810"/>
      <c r="C9" s="810"/>
      <c r="D9" s="811"/>
    </row>
    <row r="10" spans="1:4">
      <c r="A10" s="241" t="s">
        <v>526</v>
      </c>
      <c r="B10" s="242" t="s">
        <v>527</v>
      </c>
      <c r="C10" s="243">
        <v>0.1</v>
      </c>
      <c r="D10" s="244">
        <v>0.1</v>
      </c>
    </row>
    <row r="11" spans="1:4">
      <c r="A11" s="237" t="s">
        <v>528</v>
      </c>
      <c r="B11" s="231" t="s">
        <v>529</v>
      </c>
      <c r="C11" s="232">
        <v>1.4999999999999999E-2</v>
      </c>
      <c r="D11" s="238">
        <v>1.4999999999999999E-2</v>
      </c>
    </row>
    <row r="12" spans="1:4">
      <c r="A12" s="241" t="s">
        <v>530</v>
      </c>
      <c r="B12" s="242" t="s">
        <v>531</v>
      </c>
      <c r="C12" s="243">
        <v>0.01</v>
      </c>
      <c r="D12" s="244">
        <v>0.01</v>
      </c>
    </row>
    <row r="13" spans="1:4">
      <c r="A13" s="237" t="s">
        <v>532</v>
      </c>
      <c r="B13" s="231" t="s">
        <v>533</v>
      </c>
      <c r="C13" s="232">
        <v>2E-3</v>
      </c>
      <c r="D13" s="238">
        <v>2E-3</v>
      </c>
    </row>
    <row r="14" spans="1:4">
      <c r="A14" s="241" t="s">
        <v>534</v>
      </c>
      <c r="B14" s="242" t="s">
        <v>535</v>
      </c>
      <c r="C14" s="243">
        <v>6.0000000000000001E-3</v>
      </c>
      <c r="D14" s="244">
        <v>6.0000000000000001E-3</v>
      </c>
    </row>
    <row r="15" spans="1:4">
      <c r="A15" s="237" t="s">
        <v>536</v>
      </c>
      <c r="B15" s="231" t="s">
        <v>537</v>
      </c>
      <c r="C15" s="232">
        <v>2.5000000000000001E-2</v>
      </c>
      <c r="D15" s="238">
        <v>2.5000000000000001E-2</v>
      </c>
    </row>
    <row r="16" spans="1:4">
      <c r="A16" s="241" t="s">
        <v>538</v>
      </c>
      <c r="B16" s="242" t="s">
        <v>539</v>
      </c>
      <c r="C16" s="243">
        <v>0.03</v>
      </c>
      <c r="D16" s="244">
        <v>0.03</v>
      </c>
    </row>
    <row r="17" spans="1:4">
      <c r="A17" s="237" t="s">
        <v>540</v>
      </c>
      <c r="B17" s="231" t="s">
        <v>541</v>
      </c>
      <c r="C17" s="232">
        <v>0.08</v>
      </c>
      <c r="D17" s="238">
        <v>0.08</v>
      </c>
    </row>
    <row r="18" spans="1:4">
      <c r="A18" s="241" t="s">
        <v>542</v>
      </c>
      <c r="B18" s="242" t="s">
        <v>543</v>
      </c>
      <c r="C18" s="243">
        <v>0</v>
      </c>
      <c r="D18" s="244">
        <v>0</v>
      </c>
    </row>
    <row r="19" spans="1:4">
      <c r="A19" s="237" t="s">
        <v>57</v>
      </c>
      <c r="B19" s="230" t="s">
        <v>69</v>
      </c>
      <c r="C19" s="245">
        <f>SUM(C10:C18)</f>
        <v>0.26800000000000002</v>
      </c>
      <c r="D19" s="246">
        <f>SUM(D10:D18)</f>
        <v>0.26800000000000002</v>
      </c>
    </row>
    <row r="20" spans="1:4">
      <c r="A20" s="812"/>
      <c r="B20" s="813"/>
      <c r="C20" s="813"/>
      <c r="D20" s="814"/>
    </row>
    <row r="21" spans="1:4">
      <c r="A21" s="241" t="s">
        <v>544</v>
      </c>
      <c r="B21" s="242" t="s">
        <v>545</v>
      </c>
      <c r="C21" s="243">
        <v>0.17780000000000001</v>
      </c>
      <c r="D21" s="247" t="s">
        <v>546</v>
      </c>
    </row>
    <row r="22" spans="1:4">
      <c r="A22" s="237" t="s">
        <v>547</v>
      </c>
      <c r="B22" s="231" t="s">
        <v>548</v>
      </c>
      <c r="C22" s="232">
        <v>4.2099999999999999E-2</v>
      </c>
      <c r="D22" s="248" t="s">
        <v>546</v>
      </c>
    </row>
    <row r="23" spans="1:4">
      <c r="A23" s="241" t="s">
        <v>549</v>
      </c>
      <c r="B23" s="242" t="s">
        <v>550</v>
      </c>
      <c r="C23" s="243">
        <v>8.8000000000000005E-3</v>
      </c>
      <c r="D23" s="244">
        <v>6.7000000000000002E-3</v>
      </c>
    </row>
    <row r="24" spans="1:4">
      <c r="A24" s="237" t="s">
        <v>551</v>
      </c>
      <c r="B24" s="231" t="s">
        <v>552</v>
      </c>
      <c r="C24" s="232">
        <v>0.10920000000000001</v>
      </c>
      <c r="D24" s="238">
        <v>8.2900000000000001E-2</v>
      </c>
    </row>
    <row r="25" spans="1:4">
      <c r="A25" s="241" t="s">
        <v>553</v>
      </c>
      <c r="B25" s="242" t="s">
        <v>554</v>
      </c>
      <c r="C25" s="243">
        <v>6.9999999999999999E-4</v>
      </c>
      <c r="D25" s="244">
        <v>5.0000000000000001E-4</v>
      </c>
    </row>
    <row r="26" spans="1:4">
      <c r="A26" s="237" t="s">
        <v>555</v>
      </c>
      <c r="B26" s="231" t="s">
        <v>556</v>
      </c>
      <c r="C26" s="232">
        <v>7.3000000000000001E-3</v>
      </c>
      <c r="D26" s="238">
        <v>5.5999999999999999E-3</v>
      </c>
    </row>
    <row r="27" spans="1:4">
      <c r="A27" s="241" t="s">
        <v>557</v>
      </c>
      <c r="B27" s="242" t="s">
        <v>558</v>
      </c>
      <c r="C27" s="243">
        <v>1.6500000000000001E-2</v>
      </c>
      <c r="D27" s="247" t="s">
        <v>546</v>
      </c>
    </row>
    <row r="28" spans="1:4">
      <c r="A28" s="237" t="s">
        <v>559</v>
      </c>
      <c r="B28" s="231" t="s">
        <v>560</v>
      </c>
      <c r="C28" s="232">
        <v>2.9999999999999997E-4</v>
      </c>
      <c r="D28" s="238">
        <v>2.0000000000000001E-4</v>
      </c>
    </row>
    <row r="29" spans="1:4">
      <c r="A29" s="241" t="s">
        <v>561</v>
      </c>
      <c r="B29" s="242" t="s">
        <v>562</v>
      </c>
      <c r="C29" s="243">
        <v>0.1104</v>
      </c>
      <c r="D29" s="244">
        <v>8.3799999999999999E-2</v>
      </c>
    </row>
    <row r="30" spans="1:4">
      <c r="A30" s="237" t="s">
        <v>563</v>
      </c>
      <c r="B30" s="231" t="s">
        <v>564</v>
      </c>
      <c r="C30" s="232">
        <v>4.0000000000000002E-4</v>
      </c>
      <c r="D30" s="238">
        <v>2.9999999999999997E-4</v>
      </c>
    </row>
    <row r="31" spans="1:4">
      <c r="A31" s="239" t="s">
        <v>58</v>
      </c>
      <c r="B31" s="233" t="s">
        <v>69</v>
      </c>
      <c r="C31" s="234">
        <f>SUM(C21:C30)</f>
        <v>0.47350000000000003</v>
      </c>
      <c r="D31" s="240">
        <f>SUM(D23:D26,D28:D30)</f>
        <v>0.18</v>
      </c>
    </row>
    <row r="32" spans="1:4">
      <c r="A32" s="812"/>
      <c r="B32" s="813"/>
      <c r="C32" s="813"/>
      <c r="D32" s="814"/>
    </row>
    <row r="33" spans="1:4">
      <c r="A33" s="241" t="s">
        <v>565</v>
      </c>
      <c r="B33" s="242" t="s">
        <v>566</v>
      </c>
      <c r="C33" s="243">
        <v>4.1799999999999997E-2</v>
      </c>
      <c r="D33" s="244">
        <v>3.1699999999999999E-2</v>
      </c>
    </row>
    <row r="34" spans="1:4">
      <c r="A34" s="237" t="s">
        <v>567</v>
      </c>
      <c r="B34" s="231" t="s">
        <v>568</v>
      </c>
      <c r="C34" s="232">
        <v>1.1000000000000001E-3</v>
      </c>
      <c r="D34" s="238">
        <v>8.0000000000000004E-4</v>
      </c>
    </row>
    <row r="35" spans="1:4">
      <c r="A35" s="241" t="s">
        <v>569</v>
      </c>
      <c r="B35" s="242" t="s">
        <v>570</v>
      </c>
      <c r="C35" s="243">
        <v>3.5900000000000001E-2</v>
      </c>
      <c r="D35" s="244">
        <v>2.7300000000000001E-2</v>
      </c>
    </row>
    <row r="36" spans="1:4">
      <c r="A36" s="237" t="s">
        <v>571</v>
      </c>
      <c r="B36" s="231" t="s">
        <v>572</v>
      </c>
      <c r="C36" s="232">
        <v>1.78E-2</v>
      </c>
      <c r="D36" s="238">
        <v>1.35E-2</v>
      </c>
    </row>
    <row r="37" spans="1:4">
      <c r="A37" s="241" t="s">
        <v>573</v>
      </c>
      <c r="B37" s="242" t="s">
        <v>574</v>
      </c>
      <c r="C37" s="243">
        <v>3.5000000000000001E-3</v>
      </c>
      <c r="D37" s="244">
        <v>2.5999999999999999E-3</v>
      </c>
    </row>
    <row r="38" spans="1:4">
      <c r="A38" s="249" t="s">
        <v>49</v>
      </c>
      <c r="B38" s="250" t="s">
        <v>69</v>
      </c>
      <c r="C38" s="245">
        <f>SUM(C33:C37)</f>
        <v>0.10009999999999999</v>
      </c>
      <c r="D38" s="246">
        <f>SUM(D33:D37)</f>
        <v>7.5900000000000009E-2</v>
      </c>
    </row>
    <row r="39" spans="1:4">
      <c r="A39" s="812"/>
      <c r="B39" s="813"/>
      <c r="C39" s="813"/>
      <c r="D39" s="814"/>
    </row>
    <row r="40" spans="1:4" ht="27">
      <c r="A40" s="241" t="s">
        <v>575</v>
      </c>
      <c r="B40" s="242" t="s">
        <v>576</v>
      </c>
      <c r="C40" s="243">
        <v>0.11600000000000001</v>
      </c>
      <c r="D40" s="244">
        <v>0.04</v>
      </c>
    </row>
    <row r="41" spans="1:4" ht="40.5">
      <c r="A41" s="237" t="s">
        <v>577</v>
      </c>
      <c r="B41" s="231" t="s">
        <v>578</v>
      </c>
      <c r="C41" s="232">
        <v>3.5999999999999999E-3</v>
      </c>
      <c r="D41" s="238">
        <v>2.8E-3</v>
      </c>
    </row>
    <row r="42" spans="1:4">
      <c r="A42" s="239" t="s">
        <v>117</v>
      </c>
      <c r="B42" s="233" t="s">
        <v>69</v>
      </c>
      <c r="C42" s="234">
        <f>SUM(C40:C41)</f>
        <v>0.11960000000000001</v>
      </c>
      <c r="D42" s="240">
        <f>SUM(D40:D41)</f>
        <v>4.2799999999999998E-2</v>
      </c>
    </row>
    <row r="43" spans="1:4" ht="15.75" thickBot="1">
      <c r="A43" s="815"/>
      <c r="B43" s="816"/>
      <c r="C43" s="251">
        <f>C42+C38+C31+C19</f>
        <v>0.96120000000000005</v>
      </c>
      <c r="D43" s="252">
        <f>D42+D38+D31+D19</f>
        <v>0.56669999999999998</v>
      </c>
    </row>
    <row r="44" spans="1:4">
      <c r="A44" s="777" t="s">
        <v>275</v>
      </c>
      <c r="B44" s="778"/>
      <c r="C44" s="778"/>
      <c r="D44" s="779"/>
    </row>
    <row r="45" spans="1:4">
      <c r="A45" s="780"/>
      <c r="B45" s="781"/>
      <c r="C45" s="781"/>
      <c r="D45" s="782"/>
    </row>
    <row r="46" spans="1:4">
      <c r="A46" s="780"/>
      <c r="B46" s="781"/>
      <c r="C46" s="781"/>
      <c r="D46" s="782"/>
    </row>
    <row r="47" spans="1:4">
      <c r="A47" s="780"/>
      <c r="B47" s="781"/>
      <c r="C47" s="781"/>
      <c r="D47" s="782"/>
    </row>
    <row r="48" spans="1:4">
      <c r="A48" s="780"/>
      <c r="B48" s="781"/>
      <c r="C48" s="781"/>
      <c r="D48" s="782"/>
    </row>
    <row r="49" spans="1:4">
      <c r="A49" s="780"/>
      <c r="B49" s="781"/>
      <c r="C49" s="781"/>
      <c r="D49" s="782"/>
    </row>
    <row r="50" spans="1:4" ht="15.75" thickBot="1">
      <c r="A50" s="783"/>
      <c r="B50" s="784"/>
      <c r="C50" s="784"/>
      <c r="D50" s="785"/>
    </row>
  </sheetData>
  <mergeCells count="12">
    <mergeCell ref="A44:D50"/>
    <mergeCell ref="A1:D2"/>
    <mergeCell ref="A3:D4"/>
    <mergeCell ref="A5:D5"/>
    <mergeCell ref="A6:A8"/>
    <mergeCell ref="B6:B8"/>
    <mergeCell ref="C6:D6"/>
    <mergeCell ref="A9:D9"/>
    <mergeCell ref="A20:D20"/>
    <mergeCell ref="A32:D32"/>
    <mergeCell ref="A39:D39"/>
    <mergeCell ref="A43:B43"/>
  </mergeCells>
  <pageMargins left="0.70866141732283472" right="0.70866141732283472" top="0.74803149606299213" bottom="0.74803149606299213" header="0.31496062992125984" footer="0.31496062992125984"/>
  <pageSetup paperSize="9" scale="93"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13</vt:i4>
      </vt:variant>
    </vt:vector>
  </HeadingPairs>
  <TitlesOfParts>
    <vt:vector size="25" baseType="lpstr">
      <vt:lpstr>Anexo A - Declaração</vt:lpstr>
      <vt:lpstr>Anexo B - Orçamento  Resumo</vt:lpstr>
      <vt:lpstr>Anexo C - Orçamento Sintético</vt:lpstr>
      <vt:lpstr>Anexo D - Orçamento Analítico</vt:lpstr>
      <vt:lpstr>Anexo E' -   Curva ABC Serviço</vt:lpstr>
      <vt:lpstr>Anexo E -   Curva ABC Insu</vt:lpstr>
      <vt:lpstr>Anexo G - Dec. Reg. Previden</vt:lpstr>
      <vt:lpstr>Anexo F - Composição BDI</vt:lpstr>
      <vt:lpstr>Anexo H - Cronograma</vt:lpstr>
      <vt:lpstr>Anexo I - Mapa de Cotação</vt:lpstr>
      <vt:lpstr>Anexo J - Quantitativo</vt:lpstr>
      <vt:lpstr>Anexo K - Encargos Sociais </vt:lpstr>
      <vt:lpstr>'Anexo A - Declaração'!Area_de_impressao</vt:lpstr>
      <vt:lpstr>'Anexo B - Orçamento  Resumo'!Area_de_impressao</vt:lpstr>
      <vt:lpstr>'Anexo C - Orçamento Sintético'!Area_de_impressao</vt:lpstr>
      <vt:lpstr>'Anexo D - Orçamento Analítico'!Area_de_impressao</vt:lpstr>
      <vt:lpstr>'Anexo E -   Curva ABC Insu'!Area_de_impressao</vt:lpstr>
      <vt:lpstr>'Anexo E'' -   Curva ABC Serviço'!Area_de_impressao</vt:lpstr>
      <vt:lpstr>'Anexo F - Composição BDI'!Area_de_impressao</vt:lpstr>
      <vt:lpstr>'Anexo G - Dec. Reg. Previden'!Area_de_impressao</vt:lpstr>
      <vt:lpstr>'Anexo H - Cronograma'!Area_de_impressao</vt:lpstr>
      <vt:lpstr>'Anexo I - Mapa de Cotação'!Area_de_impressao</vt:lpstr>
      <vt:lpstr>'Anexo J - Quantitativo'!Area_de_impressao</vt:lpstr>
      <vt:lpstr>'Anexo K - Encargos Sociais '!Area_de_impressao</vt:lpstr>
      <vt:lpstr>JR_PAGE_ANCHOR_0_1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 Sgt Bonatto</dc:creator>
  <cp:lastModifiedBy>Usuário</cp:lastModifiedBy>
  <cp:lastPrinted>2026-04-01T01:19:44Z</cp:lastPrinted>
  <dcterms:created xsi:type="dcterms:W3CDTF">2022-06-01T13:54:55Z</dcterms:created>
  <dcterms:modified xsi:type="dcterms:W3CDTF">2026-06-22T16:05:41Z</dcterms:modified>
</cp:coreProperties>
</file>