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E:\LICITAÇÕES - COM ASSESSORIA JURIDICA\2025\PALMINÓPOLIS - PROJETOS - CAMARA MUNICIPAL\PROJETOS DEZ 2025\"/>
    </mc:Choice>
  </mc:AlternateContent>
  <xr:revisionPtr revIDLastSave="0" documentId="13_ncr:1_{5F429DF5-A60A-4EBB-A76C-641B57427861}" xr6:coauthVersionLast="47" xr6:coauthVersionMax="47" xr10:uidLastSave="{00000000-0000-0000-0000-000000000000}"/>
  <bookViews>
    <workbookView xWindow="-120" yWindow="-120" windowWidth="29040" windowHeight="15840" tabRatio="876" activeTab="5" xr2:uid="{00000000-000D-0000-FFFF-FFFF00000000}"/>
  </bookViews>
  <sheets>
    <sheet name="INFRA-FUNDAÇÃO" sheetId="6" r:id="rId1"/>
    <sheet name="Viga_14x30_L14.92m SALA NOVA" sheetId="2" r:id="rId2"/>
    <sheet name="PILARES" sheetId="1" r:id="rId3"/>
    <sheet name="PLUVIAL" sheetId="8" r:id="rId4"/>
    <sheet name="PISO E COBERTURA" sheetId="5" r:id="rId5"/>
    <sheet name="Pintura" sheetId="7" r:id="rId6"/>
  </sheets>
  <externalReferences>
    <externalReference r:id="rId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8" l="1"/>
  <c r="C22" i="8"/>
  <c r="C23" i="8"/>
  <c r="C24" i="8"/>
  <c r="C25" i="8"/>
  <c r="C26" i="8"/>
  <c r="I11" i="8"/>
  <c r="I9" i="8"/>
  <c r="I8" i="8"/>
  <c r="I7" i="8"/>
  <c r="I6" i="8"/>
  <c r="I5" i="8"/>
  <c r="I4" i="8"/>
  <c r="H28" i="2"/>
  <c r="G28" i="2"/>
  <c r="G35" i="2"/>
  <c r="G36" i="2" s="1"/>
  <c r="G29" i="2"/>
  <c r="E22" i="2"/>
  <c r="D24" i="2"/>
  <c r="D22" i="2"/>
  <c r="D23" i="2"/>
  <c r="H12" i="7"/>
  <c r="K8" i="7"/>
  <c r="K10" i="7" s="1"/>
  <c r="H8" i="7"/>
  <c r="L8" i="7" s="1"/>
  <c r="L10" i="7" s="1"/>
  <c r="F7" i="7"/>
  <c r="H7" i="7" s="1"/>
  <c r="H6" i="7"/>
  <c r="J6" i="7" s="1"/>
  <c r="F5" i="7"/>
  <c r="H5" i="7" s="1"/>
  <c r="F4" i="7"/>
  <c r="H4" i="7" s="1"/>
  <c r="H9" i="6"/>
  <c r="H8" i="6"/>
  <c r="H7" i="6"/>
  <c r="H6" i="6"/>
  <c r="H5" i="6"/>
  <c r="H4" i="6"/>
  <c r="E10" i="5"/>
  <c r="E11" i="5" s="1"/>
  <c r="C19" i="5" s="1"/>
  <c r="D10" i="5"/>
  <c r="F10" i="5" s="1"/>
  <c r="E9" i="5"/>
  <c r="D9" i="5"/>
  <c r="G9" i="5" s="1"/>
  <c r="B5" i="5"/>
  <c r="H9" i="5" s="1"/>
  <c r="E12" i="1"/>
  <c r="E34" i="1" s="1"/>
  <c r="E30" i="2"/>
  <c r="E29" i="2"/>
  <c r="E28" i="2"/>
  <c r="E8" i="2"/>
  <c r="E7" i="2"/>
  <c r="H15" i="2" s="1"/>
  <c r="B27" i="1"/>
  <c r="B26" i="1"/>
  <c r="B28" i="1" s="1"/>
  <c r="H19" i="1"/>
  <c r="G19" i="1"/>
  <c r="I19" i="1" s="1"/>
  <c r="H18" i="1"/>
  <c r="G18" i="1"/>
  <c r="I18" i="1" s="1"/>
  <c r="H17" i="1"/>
  <c r="G17" i="1"/>
  <c r="I17" i="1" s="1"/>
  <c r="E11" i="1"/>
  <c r="E33" i="1" s="1"/>
  <c r="E10" i="1"/>
  <c r="E9" i="1"/>
  <c r="E7" i="1"/>
  <c r="E8" i="1" s="1"/>
  <c r="E32" i="1" s="1"/>
  <c r="J4" i="7" l="1"/>
  <c r="H10" i="7"/>
  <c r="I4" i="7"/>
  <c r="I10" i="7" s="1"/>
  <c r="J5" i="7"/>
  <c r="I5" i="7"/>
  <c r="J7" i="7"/>
  <c r="I7" i="7"/>
  <c r="I6" i="7"/>
  <c r="G10" i="5"/>
  <c r="G11" i="5" s="1"/>
  <c r="C20" i="5" s="1"/>
  <c r="H10" i="5"/>
  <c r="H11" i="5" s="1"/>
  <c r="C16" i="5" s="1"/>
  <c r="D11" i="5"/>
  <c r="C17" i="5" s="1"/>
  <c r="F9" i="5"/>
  <c r="F11" i="5" s="1"/>
  <c r="C18" i="5" s="1"/>
  <c r="H14" i="2"/>
  <c r="I14" i="2" s="1"/>
  <c r="G15" i="2"/>
  <c r="G14" i="2"/>
  <c r="G13" i="2"/>
  <c r="H13" i="2"/>
  <c r="B22" i="2"/>
  <c r="I15" i="2"/>
  <c r="C22" i="2" s="1"/>
  <c r="I21" i="1"/>
  <c r="C26" i="1"/>
  <c r="C27" i="1"/>
  <c r="I13" i="2"/>
  <c r="J10" i="7" l="1"/>
  <c r="B23" i="2"/>
  <c r="B24" i="2" s="1"/>
  <c r="C28" i="1"/>
  <c r="C23" i="2"/>
  <c r="C24" i="2" s="1"/>
  <c r="I17" i="2"/>
</calcChain>
</file>

<file path=xl/sharedStrings.xml><?xml version="1.0" encoding="utf-8"?>
<sst xmlns="http://schemas.openxmlformats.org/spreadsheetml/2006/main" count="259" uniqueCount="165">
  <si>
    <t>Entradas e Geometria</t>
  </si>
  <si>
    <t>Seção (cm)</t>
  </si>
  <si>
    <t>14 x 30</t>
  </si>
  <si>
    <t>b (m)</t>
  </si>
  <si>
    <t>Altura (m)</t>
  </si>
  <si>
    <t>h (m)</t>
  </si>
  <si>
    <t>Quantidade (un)</t>
  </si>
  <si>
    <t>qtd</t>
  </si>
  <si>
    <t>Volume 1 pilar (m³)</t>
  </si>
  <si>
    <t>Volume total (m³)</t>
  </si>
  <si>
    <t>Perímetro seção (m)</t>
  </si>
  <si>
    <t>Área fôrma 1 pilar (m²)</t>
  </si>
  <si>
    <t>Área fôrma total (m²)</t>
  </si>
  <si>
    <t>Aço</t>
  </si>
  <si>
    <t>Posição</t>
  </si>
  <si>
    <t>Bitola (mm)</t>
  </si>
  <si>
    <t>Quantidade</t>
  </si>
  <si>
    <t>Comp. unit (cm)</t>
  </si>
  <si>
    <t>Comp. total (cm)</t>
  </si>
  <si>
    <t>Comp. total (m)</t>
  </si>
  <si>
    <t>Peso linear (kg/m)</t>
  </si>
  <si>
    <t>Peso (kg)</t>
  </si>
  <si>
    <t>60B</t>
  </si>
  <si>
    <t>50A</t>
  </si>
  <si>
    <t>TOTAL</t>
  </si>
  <si>
    <t>Comprimento total (m)</t>
  </si>
  <si>
    <t>Concreto total (m³)</t>
  </si>
  <si>
    <t>Fôrma total (m²)</t>
  </si>
  <si>
    <t>Comprimento total L (m)</t>
  </si>
  <si>
    <t>L (m)</t>
  </si>
  <si>
    <t>Módulo referência V18 (m)</t>
  </si>
  <si>
    <t>L_ref (m)</t>
  </si>
  <si>
    <t>Fator de proporcionalidade f = L/L_ref</t>
  </si>
  <si>
    <t>Volume de concreto (m³)</t>
  </si>
  <si>
    <t>Quantidade (base)</t>
  </si>
  <si>
    <t>Comp. total base (cm)</t>
  </si>
  <si>
    <t>Quantidade (equiv.)</t>
  </si>
  <si>
    <t>Resumo – Aço por bitola</t>
  </si>
  <si>
    <t>Resumo – Concreto e Fôrmas</t>
  </si>
  <si>
    <t>Fôrma (3 faces) – área total (m²)</t>
  </si>
  <si>
    <t>Aço – Detalhamento (P × 4) – conforme quadro</t>
  </si>
  <si>
    <t>Resumo – Aço por bitola (P × 4)</t>
  </si>
  <si>
    <t>Resumo – Concreto e Fôrmas (P × 4)</t>
  </si>
  <si>
    <t>Aço – Detalhamento (referência proporcional para 14,92 m)</t>
  </si>
  <si>
    <t>Chapas 3×2,0,30 (un) [ref.]</t>
  </si>
  <si>
    <t xml:space="preserve">MEMORIAL DE CÁLCULO – LEVANTAMENTO DE MATERIAIS PILARES DA SALA DE ARQUIVOS </t>
  </si>
  <si>
    <t>MEMORIAL DE CÁLCULO – LEVANTAMENTO DE MATERIAIS  – Viga 14×30 cm (Comprimento total = 14,92 m)</t>
  </si>
  <si>
    <t>Levantamento de Materiais – Telhados / Piso / Forro / Rodapé / Contrapiso</t>
  </si>
  <si>
    <t>PREMISSAS</t>
  </si>
  <si>
    <t>Inclinação do telhado (i)</t>
  </si>
  <si>
    <t>Fator de correção de área (telhado) = √(1 + i²)</t>
  </si>
  <si>
    <t>Observação</t>
  </si>
  <si>
    <t>Área de telhado calculada como área em planta × fator de inclinação (assumindo 1 plano inclinado).</t>
  </si>
  <si>
    <t>AMBIENTE / ÁREA</t>
  </si>
  <si>
    <t>Comprimento (m)</t>
  </si>
  <si>
    <t>Largura (m)</t>
  </si>
  <si>
    <t>Área de Piso (m²)</t>
  </si>
  <si>
    <t>Compr. Rodapé (m)</t>
  </si>
  <si>
    <t>Área de Forro (m²)</t>
  </si>
  <si>
    <t>Área de Contrapiso (m²)</t>
  </si>
  <si>
    <t>Área de Telhado (m²) c/ inclinação</t>
  </si>
  <si>
    <t>Área de Convivência (lado da cozinha)</t>
  </si>
  <si>
    <t>Resumo de Quantitativos (para planilha orçamentária)</t>
  </si>
  <si>
    <t>ITEM</t>
  </si>
  <si>
    <t>UNIDADE</t>
  </si>
  <si>
    <t>QUANTIDADE</t>
  </si>
  <si>
    <t>OBSERVAÇÃO</t>
  </si>
  <si>
    <t>Cobertura – Telha termoacústica (área em projeção inclinada)</t>
  </si>
  <si>
    <t>m²</t>
  </si>
  <si>
    <t>Inclinação 5% aplicada</t>
  </si>
  <si>
    <t>Piso (área)</t>
  </si>
  <si>
    <t>Forro (área)</t>
  </si>
  <si>
    <t>Rodapé (perímetro)</t>
  </si>
  <si>
    <t>m</t>
  </si>
  <si>
    <t>Contrapiso (área)</t>
  </si>
  <si>
    <t>Planilha de Quantitativos – Placa e Demolições / Fundação</t>
  </si>
  <si>
    <t>GRUPO</t>
  </si>
  <si>
    <t>SERVIÇO</t>
  </si>
  <si>
    <t>UNID</t>
  </si>
  <si>
    <t>BASE DE CÁLCULO</t>
  </si>
  <si>
    <t>A</t>
  </si>
  <si>
    <t>B</t>
  </si>
  <si>
    <t>C</t>
  </si>
  <si>
    <t xml:space="preserve">Placa  </t>
  </si>
  <si>
    <t>Placa de obra</t>
  </si>
  <si>
    <t>A × B</t>
  </si>
  <si>
    <t>Demolições</t>
  </si>
  <si>
    <t>Remoção de janela</t>
  </si>
  <si>
    <t>Demolição manual de alvenaria de tijolo (sem reaproveitamento), com transporte até caçamba e carga – vão da porta (antiga sala de arquivo)</t>
  </si>
  <si>
    <t>Demolição manual de piso cimentício sobre lastro de concreto, com transporte até caçamba e carga – piso existente (nova sala de arquivo)</t>
  </si>
  <si>
    <t>Fundação</t>
  </si>
  <si>
    <t>Estaca broca de concreto Ø30 cm, escavação manual com trado concha, inteiramente armada</t>
  </si>
  <si>
    <t>m³</t>
  </si>
  <si>
    <t>A × π × (B/2)² × C</t>
  </si>
  <si>
    <t>Escavação manual para bloco de coroamento/sapata (sem escavação para colocação de fôrmas)</t>
  </si>
  <si>
    <t>A × B × C × 0,50</t>
  </si>
  <si>
    <t>Armação de bloco utilizando aço CA-50 Ø8 mm – montagem (4 blocos)</t>
  </si>
  <si>
    <t>kg</t>
  </si>
  <si>
    <t>Informado</t>
  </si>
  <si>
    <t>Levantamento de Pintura – Áreas de Paredes (Interno: emassamento + PVA branco | Externo: selador + textura)</t>
  </si>
  <si>
    <t>AMBIENTE</t>
  </si>
  <si>
    <t>TIPO</t>
  </si>
  <si>
    <t>MÉTODO</t>
  </si>
  <si>
    <t>W (m)</t>
  </si>
  <si>
    <t>COMP. PAREDES (m)</t>
  </si>
  <si>
    <t>PÉ-DIREITO (m)</t>
  </si>
  <si>
    <t>ÁREA PAREDES (m²)</t>
  </si>
  <si>
    <t>EMASSAMENTO (m²)</t>
  </si>
  <si>
    <t>PINTURA PVA BRANCO (m²)</t>
  </si>
  <si>
    <t>SELADOR (m²)</t>
  </si>
  <si>
    <t>PINTURA TEXTURIZADA (m²)</t>
  </si>
  <si>
    <t>Antiga Sala de Arquivo – Paredes Internas</t>
  </si>
  <si>
    <t>Interna</t>
  </si>
  <si>
    <t>Perímetro (2*(L+W))</t>
  </si>
  <si>
    <t>Sala do Balancete – Paredes Internas</t>
  </si>
  <si>
    <t>Sala de Atendimento – Paredes Internas</t>
  </si>
  <si>
    <t>Soma de panos (informado)</t>
  </si>
  <si>
    <t>CONFORME</t>
  </si>
  <si>
    <t>PROJETO</t>
  </si>
  <si>
    <t>Nova Sala de Arquivo – Paredes Internas</t>
  </si>
  <si>
    <t>Nova Sala de Arquivo – Paredes Externas</t>
  </si>
  <si>
    <t>Externa</t>
  </si>
  <si>
    <t>TOTAIS</t>
  </si>
  <si>
    <t>Sala de Arquivos NOVA</t>
  </si>
  <si>
    <t>COZINHA TETO/FORRO INTERNO</t>
  </si>
  <si>
    <t>-</t>
  </si>
  <si>
    <t>ÁREA TETO (m²)</t>
  </si>
  <si>
    <t>Peso (kg)X2</t>
  </si>
  <si>
    <t>PILAR + VIGA</t>
  </si>
  <si>
    <t>VIGASX2 + PILAR</t>
  </si>
  <si>
    <t>2XVIGAS</t>
  </si>
  <si>
    <t>FORMA GERAL</t>
  </si>
  <si>
    <t>PILAR</t>
  </si>
  <si>
    <t>BALDRAME + SUP</t>
  </si>
  <si>
    <t>Levantamento – Rufo / Calha / Grelha / Tubulação Pluvial</t>
  </si>
  <si>
    <t>FRENTE DE SERVIÇO</t>
  </si>
  <si>
    <t>LOCAL</t>
  </si>
  <si>
    <t>DESCRIÇÃO</t>
  </si>
  <si>
    <t>L1</t>
  </si>
  <si>
    <t>L2</t>
  </si>
  <si>
    <t>L3</t>
  </si>
  <si>
    <t>MEMÓRIA</t>
  </si>
  <si>
    <t>OBS.</t>
  </si>
  <si>
    <t>RUFO 40 cm</t>
  </si>
  <si>
    <t>Rufo metálico 40 cm</t>
  </si>
  <si>
    <t>L1+L2+L3</t>
  </si>
  <si>
    <t>Comprimentos informados (somatório)</t>
  </si>
  <si>
    <t>Sala de Arquivos (NOVA)</t>
  </si>
  <si>
    <t>CALHA 40 cm (prof. 30 cm)</t>
  </si>
  <si>
    <t>Calha metálica 40 cm, profundidade 30 cm</t>
  </si>
  <si>
    <t>GRELHA 30 cm</t>
  </si>
  <si>
    <t>Sala de Arquivos (NOVA) – porta da frente</t>
  </si>
  <si>
    <t>Grelha linear 30 cm</t>
  </si>
  <si>
    <t>Jardim de Inverno</t>
  </si>
  <si>
    <t>TUBULAÇÃO PLUVIAL</t>
  </si>
  <si>
    <t>Tubo PVC 100 mm esgoto</t>
  </si>
  <si>
    <t>Curva longa PVC 100 mm esgoto 45°</t>
  </si>
  <si>
    <t>un</t>
  </si>
  <si>
    <t>Joelho PVC 100 mm esgoto 90°</t>
  </si>
  <si>
    <t>Joelho PVC 100 mm 90°</t>
  </si>
  <si>
    <t>Curva longa PVC 100 mm 45°</t>
  </si>
  <si>
    <t>Tubo PVC 100 mm (pluvial)</t>
  </si>
  <si>
    <t>Calha 40 cm (prof. 30 cm)</t>
  </si>
  <si>
    <t>Rufo 40 cm</t>
  </si>
  <si>
    <t>Resumo de Quantitativos (para orçamento)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</si>
</sst>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00000"/>
  </numFmts>
  <fonts count="12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2"/>
      <color rgb="FFFFFFFF"/>
      <name val="Calibri"/>
    </font>
    <font>
      <b/>
      <sz val="11"/>
      <name val="Calibri"/>
    </font>
    <font>
      <sz val="11"/>
      <color rgb="FF0000FF"/>
      <name val="Calibri"/>
    </font>
    <font>
      <sz val="11"/>
      <color rgb="FF808080"/>
      <name val="Calibri"/>
    </font>
    <font>
      <b/>
      <sz val="11"/>
      <name val="Calibri"/>
    </font>
    <font>
      <sz val="11"/>
      <color rgb="FF0000FF"/>
      <name val="Calibri"/>
    </font>
    <font>
      <b/>
      <sz val="10"/>
      <name val="Calibri"/>
    </font>
    <font>
      <sz val="11"/>
      <name val="Calibri"/>
    </font>
    <font>
      <b/>
      <sz val="11"/>
      <color rgb="FFFFFFFF"/>
      <name val="Calibri"/>
    </font>
    <font>
      <b/>
      <sz val="14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305496"/>
      </patternFill>
    </fill>
    <fill>
      <patternFill patternType="solid">
        <fgColor rgb="FFD9E1F2"/>
      </patternFill>
    </fill>
    <fill>
      <patternFill patternType="solid">
        <fgColor rgb="FF244062"/>
      </patternFill>
    </fill>
    <fill>
      <patternFill patternType="solid">
        <fgColor theme="1"/>
        <bgColor indexed="64"/>
      </patternFill>
    </fill>
    <fill>
      <patternFill patternType="solid">
        <fgColor rgb="FFFFF2CC"/>
      </patternFill>
    </fill>
  </fills>
  <borders count="20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/>
      <right/>
      <top style="medium">
        <color rgb="FF1F4E79"/>
      </top>
      <bottom/>
      <diagonal/>
    </border>
    <border>
      <left style="thin">
        <color rgb="FF9E9E9E"/>
      </left>
      <right style="thin">
        <color rgb="FF9E9E9E"/>
      </right>
      <top style="medium">
        <color rgb="FF1F4E79"/>
      </top>
      <bottom style="thin">
        <color rgb="FF9E9E9E"/>
      </bottom>
      <diagonal/>
    </border>
    <border>
      <left/>
      <right/>
      <top style="thin">
        <color rgb="FF9E9E9E"/>
      </top>
      <bottom style="thin">
        <color rgb="FF9E9E9E"/>
      </bottom>
      <diagonal/>
    </border>
    <border>
      <left/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2" xfId="0" applyBorder="1"/>
    <xf numFmtId="0" fontId="3" fillId="0" borderId="3" xfId="0" applyFont="1" applyBorder="1" applyAlignment="1">
      <alignment horizontal="right"/>
    </xf>
    <xf numFmtId="2" fontId="3" fillId="0" borderId="3" xfId="0" applyNumberFormat="1" applyFont="1" applyBorder="1"/>
    <xf numFmtId="0" fontId="6" fillId="4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2" fontId="7" fillId="0" borderId="6" xfId="0" applyNumberFormat="1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2" fontId="9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3" fillId="4" borderId="10" xfId="0" applyFont="1" applyFill="1" applyBorder="1" applyAlignment="1">
      <alignment horizontal="left" vertical="center" wrapText="1"/>
    </xf>
    <xf numFmtId="0" fontId="0" fillId="0" borderId="10" xfId="0" applyBorder="1"/>
    <xf numFmtId="0" fontId="3" fillId="0" borderId="10" xfId="0" applyFont="1" applyBorder="1"/>
    <xf numFmtId="9" fontId="0" fillId="0" borderId="10" xfId="0" applyNumberFormat="1" applyBorder="1"/>
    <xf numFmtId="166" fontId="0" fillId="0" borderId="10" xfId="0" applyNumberFormat="1" applyBorder="1"/>
    <xf numFmtId="0" fontId="10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3" fillId="4" borderId="10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2" fontId="0" fillId="0" borderId="16" xfId="0" applyNumberFormat="1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165" fontId="0" fillId="0" borderId="10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6" borderId="10" xfId="0" applyNumberFormat="1" applyFill="1" applyBorder="1" applyAlignment="1">
      <alignment horizontal="center" vertical="center" wrapText="1"/>
    </xf>
    <xf numFmtId="2" fontId="0" fillId="0" borderId="0" xfId="0" applyNumberFormat="1" applyAlignment="1">
      <alignment wrapText="1"/>
    </xf>
    <xf numFmtId="0" fontId="3" fillId="4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7" borderId="10" xfId="0" applyFill="1" applyBorder="1" applyAlignment="1">
      <alignment horizontal="left" vertical="center" wrapText="1"/>
    </xf>
    <xf numFmtId="0" fontId="0" fillId="7" borderId="10" xfId="0" applyFill="1" applyBorder="1" applyAlignment="1">
      <alignment horizontal="center" vertical="center" wrapText="1"/>
    </xf>
    <xf numFmtId="1" fontId="0" fillId="7" borderId="10" xfId="0" applyNumberForma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10" fillId="2" borderId="19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2" fontId="0" fillId="0" borderId="18" xfId="0" applyNumberFormat="1" applyBorder="1" applyAlignment="1">
      <alignment horizontal="center" vertical="center" wrapText="1"/>
    </xf>
    <xf numFmtId="0" fontId="0" fillId="0" borderId="18" xfId="0" applyBorder="1" applyAlignment="1">
      <alignment wrapText="1"/>
    </xf>
    <xf numFmtId="0" fontId="11" fillId="0" borderId="0" xfId="0" applyFont="1"/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6" xfId="0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164" fontId="0" fillId="0" borderId="6" xfId="0" applyNumberFormat="1" applyBorder="1" applyAlignment="1">
      <alignment horizontal="center" vertical="center" wrapText="1"/>
    </xf>
    <xf numFmtId="2" fontId="7" fillId="0" borderId="6" xfId="0" applyNumberFormat="1" applyFont="1" applyBorder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1" fontId="0" fillId="0" borderId="6" xfId="0" applyNumberForma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165" fontId="9" fillId="0" borderId="6" xfId="0" applyNumberFormat="1" applyFont="1" applyBorder="1" applyAlignment="1">
      <alignment horizontal="center" vertical="center" wrapText="1"/>
    </xf>
    <xf numFmtId="164" fontId="9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2" fontId="0" fillId="0" borderId="1" xfId="0" applyNumberFormat="1" applyBorder="1"/>
    <xf numFmtId="0" fontId="0" fillId="0" borderId="5" xfId="0" applyBorder="1"/>
    <xf numFmtId="2" fontId="0" fillId="0" borderId="6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1" xfId="0" applyFont="1" applyBorder="1"/>
    <xf numFmtId="0" fontId="0" fillId="0" borderId="4" xfId="0" applyBorder="1"/>
    <xf numFmtId="0" fontId="2" fillId="3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left"/>
    </xf>
    <xf numFmtId="2" fontId="0" fillId="0" borderId="1" xfId="0" applyNumberFormat="1" applyBorder="1" applyAlignment="1">
      <alignment horizontal="left"/>
    </xf>
    <xf numFmtId="1" fontId="0" fillId="0" borderId="1" xfId="0" applyNumberFormat="1" applyBorder="1"/>
    <xf numFmtId="164" fontId="0" fillId="0" borderId="1" xfId="0" applyNumberFormat="1" applyBorder="1"/>
    <xf numFmtId="164" fontId="0" fillId="0" borderId="1" xfId="0" applyNumberFormat="1" applyBorder="1" applyAlignment="1">
      <alignment horizontal="left"/>
    </xf>
    <xf numFmtId="1" fontId="0" fillId="0" borderId="1" xfId="0" applyNumberFormat="1" applyBorder="1" applyAlignment="1">
      <alignment horizontal="left"/>
    </xf>
    <xf numFmtId="2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0" borderId="1" xfId="0" applyNumberFormat="1" applyFont="1" applyBorder="1" applyAlignment="1">
      <alignment horizontal="left"/>
    </xf>
    <xf numFmtId="0" fontId="3" fillId="4" borderId="10" xfId="0" applyFont="1" applyFill="1" applyBorder="1" applyAlignment="1">
      <alignment horizontal="left" vertical="center" wrapText="1"/>
    </xf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89088</xdr:colOff>
      <xdr:row>3</xdr:row>
      <xdr:rowOff>20731</xdr:rowOff>
    </xdr:from>
    <xdr:to>
      <xdr:col>21</xdr:col>
      <xdr:colOff>156792</xdr:colOff>
      <xdr:row>34</xdr:row>
      <xdr:rowOff>155030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E77D24F-5303-3062-1983-1C810151E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6" y="637055"/>
          <a:ext cx="7329116" cy="68017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LICITA&#199;&#213;ES%20-%20COM%20ASSESSORIA%20JURIDICA\2025\PALMIN&#211;POLIS%20-%20PROJETOS%20-%20CAMARA%20MUNICIPAL\PROJETOS%20DEZ%202025\Levantamento_Frentes_Rufo_Calha_Grelha_Pluvial.xlsx" TargetMode="External"/><Relationship Id="rId1" Type="http://schemas.openxmlformats.org/officeDocument/2006/relationships/externalLinkPath" Target="Levantamento_Frentes_Rufo_Calha_Grelha_Pluvi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UVIAL"/>
      <sheetName val="Resumo"/>
    </sheetNames>
    <sheetDataSet>
      <sheetData sheetId="0">
        <row r="4">
          <cell r="A4" t="str">
            <v>RUFO 40 cm</v>
          </cell>
          <cell r="C4" t="str">
            <v>Rufo metálico 40 cm</v>
          </cell>
          <cell r="D4" t="str">
            <v>m</v>
          </cell>
          <cell r="I4">
            <v>9.7799999999999994</v>
          </cell>
        </row>
        <row r="5">
          <cell r="A5" t="str">
            <v>RUFO 40 cm</v>
          </cell>
          <cell r="C5" t="str">
            <v>Rufo metálico 40 cm</v>
          </cell>
          <cell r="D5" t="str">
            <v>m</v>
          </cell>
          <cell r="I5">
            <v>4.62</v>
          </cell>
        </row>
        <row r="6">
          <cell r="A6" t="str">
            <v>CALHA 40 cm (prof. 30 cm)</v>
          </cell>
          <cell r="C6" t="str">
            <v>Calha metálica 40 cm, profundidade 30 cm</v>
          </cell>
          <cell r="D6" t="str">
            <v>m</v>
          </cell>
          <cell r="I6">
            <v>4.3</v>
          </cell>
        </row>
        <row r="7">
          <cell r="A7" t="str">
            <v>GRELHA 30 cm</v>
          </cell>
          <cell r="C7" t="str">
            <v>Grelha linear 30 cm</v>
          </cell>
          <cell r="D7" t="str">
            <v>m</v>
          </cell>
          <cell r="I7">
            <v>1.06</v>
          </cell>
        </row>
        <row r="8">
          <cell r="A8" t="str">
            <v>GRELHA 30 cm</v>
          </cell>
          <cell r="C8" t="str">
            <v>Grelha linear 30 cm</v>
          </cell>
          <cell r="D8" t="str">
            <v>m</v>
          </cell>
          <cell r="I8">
            <v>0.6</v>
          </cell>
        </row>
        <row r="9">
          <cell r="A9" t="str">
            <v>TUBULAÇÃO PLUVIAL</v>
          </cell>
          <cell r="C9" t="str">
            <v>Tubo PVC 100 mm esgoto</v>
          </cell>
          <cell r="D9" t="str">
            <v>m</v>
          </cell>
          <cell r="I9">
            <v>6</v>
          </cell>
        </row>
        <row r="10">
          <cell r="A10" t="str">
            <v>TUBULAÇÃO PLUVIAL</v>
          </cell>
          <cell r="C10" t="str">
            <v>Curva longa PVC 100 mm esgoto 45°</v>
          </cell>
          <cell r="D10" t="str">
            <v>un</v>
          </cell>
          <cell r="I10">
            <v>4</v>
          </cell>
        </row>
        <row r="11">
          <cell r="A11" t="str">
            <v>TUBULAÇÃO PLUVIAL</v>
          </cell>
          <cell r="C11" t="str">
            <v>Tubo PVC 100 mm esgoto</v>
          </cell>
          <cell r="D11" t="str">
            <v>m</v>
          </cell>
          <cell r="I11">
            <v>6</v>
          </cell>
        </row>
        <row r="12">
          <cell r="A12" t="str">
            <v>TUBULAÇÃO PLUVIAL</v>
          </cell>
          <cell r="C12" t="str">
            <v>Joelho PVC 100 mm esgoto 90°</v>
          </cell>
          <cell r="D12" t="str">
            <v>un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D8718-CE10-4378-A153-0D9F20159BEA}">
  <dimension ref="A1:H10"/>
  <sheetViews>
    <sheetView zoomScale="85" zoomScaleNormal="85" workbookViewId="0">
      <pane ySplit="3" topLeftCell="A4" activePane="bottomLeft" state="frozen"/>
      <selection pane="bottomLeft" activeCell="B26" sqref="B26"/>
    </sheetView>
  </sheetViews>
  <sheetFormatPr defaultRowHeight="15" x14ac:dyDescent="0.25"/>
  <cols>
    <col min="1" max="1" width="22" customWidth="1"/>
    <col min="2" max="2" width="78" customWidth="1"/>
    <col min="3" max="3" width="10" customWidth="1"/>
    <col min="4" max="4" width="20" customWidth="1"/>
    <col min="5" max="7" width="10" customWidth="1"/>
    <col min="8" max="8" width="16" customWidth="1"/>
  </cols>
  <sheetData>
    <row r="1" spans="1:8" ht="18.75" x14ac:dyDescent="0.3">
      <c r="A1" s="63" t="s">
        <v>75</v>
      </c>
      <c r="B1" s="64"/>
      <c r="C1" s="64"/>
      <c r="D1" s="64"/>
      <c r="E1" s="64"/>
      <c r="F1" s="64"/>
      <c r="G1" s="64"/>
      <c r="H1" s="64"/>
    </row>
    <row r="3" spans="1:8" x14ac:dyDescent="0.25">
      <c r="A3" s="29" t="s">
        <v>76</v>
      </c>
      <c r="B3" s="29" t="s">
        <v>77</v>
      </c>
      <c r="C3" s="29" t="s">
        <v>78</v>
      </c>
      <c r="D3" s="29" t="s">
        <v>79</v>
      </c>
      <c r="E3" s="29" t="s">
        <v>80</v>
      </c>
      <c r="F3" s="29" t="s">
        <v>81</v>
      </c>
      <c r="G3" s="29" t="s">
        <v>82</v>
      </c>
      <c r="H3" s="29" t="s">
        <v>65</v>
      </c>
    </row>
    <row r="4" spans="1:8" x14ac:dyDescent="0.25">
      <c r="A4" s="30" t="s">
        <v>83</v>
      </c>
      <c r="B4" s="30" t="s">
        <v>84</v>
      </c>
      <c r="C4" s="32" t="s">
        <v>68</v>
      </c>
      <c r="D4" s="32" t="s">
        <v>85</v>
      </c>
      <c r="E4" s="31">
        <v>1</v>
      </c>
      <c r="F4" s="31">
        <v>1.2</v>
      </c>
      <c r="G4" s="25"/>
      <c r="H4" s="44">
        <f>E4*F4</f>
        <v>1.2</v>
      </c>
    </row>
    <row r="5" spans="1:8" x14ac:dyDescent="0.25">
      <c r="A5" s="30" t="s">
        <v>86</v>
      </c>
      <c r="B5" s="30" t="s">
        <v>87</v>
      </c>
      <c r="C5" s="32" t="s">
        <v>68</v>
      </c>
      <c r="D5" s="32" t="s">
        <v>85</v>
      </c>
      <c r="E5" s="31">
        <v>1.1499999999999999</v>
      </c>
      <c r="F5" s="31">
        <v>1.1499999999999999</v>
      </c>
      <c r="G5" s="25"/>
      <c r="H5" s="44">
        <f>E5*F5</f>
        <v>1.3224999999999998</v>
      </c>
    </row>
    <row r="6" spans="1:8" ht="30" x14ac:dyDescent="0.25">
      <c r="A6" s="30" t="s">
        <v>86</v>
      </c>
      <c r="B6" s="30" t="s">
        <v>88</v>
      </c>
      <c r="C6" s="32" t="s">
        <v>68</v>
      </c>
      <c r="D6" s="32" t="s">
        <v>85</v>
      </c>
      <c r="E6" s="31">
        <v>0.8</v>
      </c>
      <c r="F6" s="31">
        <v>2.1</v>
      </c>
      <c r="G6" s="25"/>
      <c r="H6" s="44">
        <f>E6*F6</f>
        <v>1.6800000000000002</v>
      </c>
    </row>
    <row r="7" spans="1:8" ht="30" x14ac:dyDescent="0.25">
      <c r="A7" s="30" t="s">
        <v>86</v>
      </c>
      <c r="B7" s="30" t="s">
        <v>89</v>
      </c>
      <c r="C7" s="32" t="s">
        <v>68</v>
      </c>
      <c r="D7" s="32" t="s">
        <v>85</v>
      </c>
      <c r="E7" s="31">
        <v>3.4</v>
      </c>
      <c r="F7" s="31">
        <v>4.0599999999999996</v>
      </c>
      <c r="G7" s="25"/>
      <c r="H7" s="44">
        <f>E7*F7</f>
        <v>13.803999999999998</v>
      </c>
    </row>
    <row r="8" spans="1:8" ht="30" x14ac:dyDescent="0.25">
      <c r="A8" s="30" t="s">
        <v>90</v>
      </c>
      <c r="B8" s="30" t="s">
        <v>91</v>
      </c>
      <c r="C8" s="32" t="s">
        <v>92</v>
      </c>
      <c r="D8" s="32" t="s">
        <v>93</v>
      </c>
      <c r="E8" s="45">
        <v>4</v>
      </c>
      <c r="F8" s="31">
        <v>0.3</v>
      </c>
      <c r="G8" s="31">
        <v>3</v>
      </c>
      <c r="H8" s="44">
        <f>E8*PI()*(F8/2)^2*G8</f>
        <v>0.84823001646924423</v>
      </c>
    </row>
    <row r="9" spans="1:8" ht="30" x14ac:dyDescent="0.25">
      <c r="A9" s="30" t="s">
        <v>90</v>
      </c>
      <c r="B9" s="30" t="s">
        <v>94</v>
      </c>
      <c r="C9" s="32" t="s">
        <v>92</v>
      </c>
      <c r="D9" s="32" t="s">
        <v>95</v>
      </c>
      <c r="E9" s="45">
        <v>4</v>
      </c>
      <c r="F9" s="31">
        <v>0.6</v>
      </c>
      <c r="G9" s="31">
        <v>0.6</v>
      </c>
      <c r="H9" s="44">
        <f>E9*F9*G9*0.5</f>
        <v>0.72</v>
      </c>
    </row>
    <row r="10" spans="1:8" x14ac:dyDescent="0.25">
      <c r="A10" s="30" t="s">
        <v>90</v>
      </c>
      <c r="B10" s="30" t="s">
        <v>96</v>
      </c>
      <c r="C10" s="32" t="s">
        <v>97</v>
      </c>
      <c r="D10" s="32" t="s">
        <v>98</v>
      </c>
      <c r="E10" s="25"/>
      <c r="F10" s="25"/>
      <c r="G10" s="25"/>
      <c r="H10" s="32">
        <v>20</v>
      </c>
    </row>
  </sheetData>
  <mergeCells count="1">
    <mergeCell ref="A1:H1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6"/>
  <sheetViews>
    <sheetView showGridLines="0" topLeftCell="A14" workbookViewId="0">
      <selection activeCell="E22" sqref="E22"/>
    </sheetView>
  </sheetViews>
  <sheetFormatPr defaultRowHeight="15" x14ac:dyDescent="0.25"/>
  <cols>
    <col min="1" max="1" width="11.42578125" style="21" bestFit="1" customWidth="1"/>
    <col min="2" max="2" width="21.85546875" style="21" bestFit="1" customWidth="1"/>
    <col min="3" max="3" width="11.42578125" style="21" bestFit="1" customWidth="1"/>
    <col min="4" max="4" width="17.7109375" style="21" bestFit="1" customWidth="1"/>
    <col min="5" max="5" width="15.28515625" style="21" bestFit="1" customWidth="1"/>
    <col min="6" max="6" width="20.5703125" style="21" bestFit="1" customWidth="1"/>
    <col min="7" max="7" width="19.140625" style="21" bestFit="1" customWidth="1"/>
    <col min="8" max="8" width="15.5703125" style="21" bestFit="1" customWidth="1"/>
    <col min="9" max="9" width="9.140625" style="21" bestFit="1" customWidth="1"/>
    <col min="10" max="16384" width="9.140625" style="21"/>
  </cols>
  <sheetData>
    <row r="1" spans="1:9" ht="27.95" customHeight="1" x14ac:dyDescent="0.25">
      <c r="A1" s="65" t="s">
        <v>46</v>
      </c>
      <c r="B1" s="66"/>
      <c r="C1" s="66"/>
      <c r="D1" s="66"/>
      <c r="E1" s="66"/>
      <c r="F1" s="66"/>
      <c r="G1" s="66"/>
      <c r="H1" s="66"/>
      <c r="I1" s="66"/>
    </row>
    <row r="3" spans="1:9" ht="20.100000000000001" customHeight="1" x14ac:dyDescent="0.25">
      <c r="A3" s="72" t="s">
        <v>0</v>
      </c>
      <c r="B3" s="66"/>
      <c r="C3" s="66"/>
      <c r="D3" s="66"/>
      <c r="E3" s="66"/>
      <c r="F3" s="66"/>
      <c r="G3" s="66"/>
      <c r="H3" s="66"/>
      <c r="I3" s="66"/>
    </row>
    <row r="4" spans="1:9" ht="18" customHeight="1" x14ac:dyDescent="0.25">
      <c r="A4" s="74" t="s">
        <v>1</v>
      </c>
      <c r="B4" s="68"/>
      <c r="C4" s="68"/>
      <c r="D4" s="69"/>
      <c r="E4" s="77" t="s">
        <v>2</v>
      </c>
      <c r="F4" s="69"/>
      <c r="G4" s="13" t="s">
        <v>3</v>
      </c>
      <c r="H4" s="14">
        <v>0.14000000000000001</v>
      </c>
      <c r="I4" s="14">
        <v>0.3</v>
      </c>
    </row>
    <row r="5" spans="1:9" ht="18" customHeight="1" x14ac:dyDescent="0.25">
      <c r="A5" s="74" t="s">
        <v>28</v>
      </c>
      <c r="B5" s="68"/>
      <c r="C5" s="68"/>
      <c r="D5" s="69"/>
      <c r="E5" s="71">
        <v>14.92</v>
      </c>
      <c r="F5" s="69"/>
      <c r="G5" s="13" t="s">
        <v>29</v>
      </c>
      <c r="H5" s="14">
        <v>14.92</v>
      </c>
      <c r="I5" s="22"/>
    </row>
    <row r="6" spans="1:9" ht="18" hidden="1" customHeight="1" x14ac:dyDescent="0.25">
      <c r="A6" s="74" t="s">
        <v>30</v>
      </c>
      <c r="B6" s="68"/>
      <c r="C6" s="68"/>
      <c r="D6" s="69"/>
      <c r="E6" s="71">
        <v>2.6</v>
      </c>
      <c r="F6" s="69"/>
      <c r="G6" s="13" t="s">
        <v>31</v>
      </c>
      <c r="H6" s="14">
        <v>2.6</v>
      </c>
      <c r="I6" s="22"/>
    </row>
    <row r="7" spans="1:9" ht="18" customHeight="1" x14ac:dyDescent="0.25">
      <c r="A7" s="74" t="s">
        <v>32</v>
      </c>
      <c r="B7" s="68"/>
      <c r="C7" s="68"/>
      <c r="D7" s="69"/>
      <c r="E7" s="75">
        <f>H5/H6</f>
        <v>5.7384615384615385</v>
      </c>
      <c r="F7" s="69"/>
      <c r="G7" s="22"/>
      <c r="H7" s="22"/>
      <c r="I7" s="22"/>
    </row>
    <row r="8" spans="1:9" ht="18" customHeight="1" x14ac:dyDescent="0.25">
      <c r="A8" s="74" t="s">
        <v>33</v>
      </c>
      <c r="B8" s="68"/>
      <c r="C8" s="68"/>
      <c r="D8" s="69"/>
      <c r="E8" s="76">
        <f>H4*I4*H5</f>
        <v>0.62664000000000009</v>
      </c>
      <c r="F8" s="69"/>
      <c r="G8" s="22"/>
      <c r="H8" s="22"/>
      <c r="I8" s="22"/>
    </row>
    <row r="9" spans="1:9" ht="18" customHeight="1" x14ac:dyDescent="0.25"/>
    <row r="10" spans="1:9" ht="18" customHeight="1" x14ac:dyDescent="0.25">
      <c r="A10" s="72" t="s">
        <v>43</v>
      </c>
      <c r="B10" s="66"/>
      <c r="C10" s="66"/>
      <c r="D10" s="66"/>
      <c r="E10" s="66"/>
      <c r="F10" s="66"/>
      <c r="G10" s="66"/>
      <c r="H10" s="66"/>
      <c r="I10" s="66"/>
    </row>
    <row r="11" spans="1:9" ht="18" customHeight="1" x14ac:dyDescent="0.25"/>
    <row r="12" spans="1:9" ht="18" customHeight="1" x14ac:dyDescent="0.25">
      <c r="A12" s="15" t="s">
        <v>13</v>
      </c>
      <c r="B12" s="15" t="s">
        <v>14</v>
      </c>
      <c r="C12" s="15" t="s">
        <v>15</v>
      </c>
      <c r="D12" s="15" t="s">
        <v>34</v>
      </c>
      <c r="E12" s="15" t="s">
        <v>17</v>
      </c>
      <c r="F12" s="15" t="s">
        <v>35</v>
      </c>
      <c r="G12" s="15" t="s">
        <v>36</v>
      </c>
      <c r="H12" s="15" t="s">
        <v>19</v>
      </c>
      <c r="I12" s="15" t="s">
        <v>21</v>
      </c>
    </row>
    <row r="13" spans="1:9" ht="18" customHeight="1" x14ac:dyDescent="0.25">
      <c r="A13" s="16" t="s">
        <v>23</v>
      </c>
      <c r="B13" s="16">
        <v>1</v>
      </c>
      <c r="C13" s="16">
        <v>8</v>
      </c>
      <c r="D13" s="16">
        <v>2</v>
      </c>
      <c r="E13" s="16">
        <v>300</v>
      </c>
      <c r="F13" s="16">
        <v>600</v>
      </c>
      <c r="G13" s="17">
        <f>D13*$E$7</f>
        <v>11.476923076923077</v>
      </c>
      <c r="H13" s="17">
        <f>(F13*$E$7)/100</f>
        <v>34.430769230769236</v>
      </c>
      <c r="I13" s="17">
        <f>H13*((C13^2)/162)</f>
        <v>13.602279202279204</v>
      </c>
    </row>
    <row r="14" spans="1:9" ht="18" customHeight="1" x14ac:dyDescent="0.25">
      <c r="A14" s="16" t="s">
        <v>23</v>
      </c>
      <c r="B14" s="16">
        <v>2</v>
      </c>
      <c r="C14" s="16">
        <v>8</v>
      </c>
      <c r="D14" s="16">
        <v>2</v>
      </c>
      <c r="E14" s="16">
        <v>300</v>
      </c>
      <c r="F14" s="16">
        <v>600</v>
      </c>
      <c r="G14" s="17">
        <f>D14*$E$7</f>
        <v>11.476923076923077</v>
      </c>
      <c r="H14" s="17">
        <f>(F14*$E$7)/100</f>
        <v>34.430769230769236</v>
      </c>
      <c r="I14" s="17">
        <f>H14*((C14^2)/162)</f>
        <v>13.602279202279204</v>
      </c>
    </row>
    <row r="15" spans="1:9" ht="18" customHeight="1" x14ac:dyDescent="0.25">
      <c r="A15" s="16" t="s">
        <v>22</v>
      </c>
      <c r="B15" s="16">
        <v>3</v>
      </c>
      <c r="C15" s="16">
        <v>5</v>
      </c>
      <c r="D15" s="16">
        <v>16</v>
      </c>
      <c r="E15" s="16">
        <v>79</v>
      </c>
      <c r="F15" s="16">
        <v>1264</v>
      </c>
      <c r="G15" s="17">
        <f>D15*$E$7</f>
        <v>91.815384615384616</v>
      </c>
      <c r="H15" s="17">
        <f>(F15*$E$7)/100</f>
        <v>72.534153846153856</v>
      </c>
      <c r="I15" s="17">
        <f>H15*((C15^2)/162)</f>
        <v>11.193542260208927</v>
      </c>
    </row>
    <row r="16" spans="1:9" ht="18" customHeight="1" x14ac:dyDescent="0.25"/>
    <row r="17" spans="1:9" ht="18" customHeight="1" x14ac:dyDescent="0.25">
      <c r="A17" s="23"/>
      <c r="B17" s="23"/>
      <c r="C17" s="23"/>
      <c r="D17" s="23"/>
      <c r="E17" s="23"/>
      <c r="F17" s="23"/>
      <c r="G17" s="23"/>
      <c r="H17" s="18" t="s">
        <v>24</v>
      </c>
      <c r="I17" s="19">
        <f>SUM(I13:I15)</f>
        <v>38.398100664767334</v>
      </c>
    </row>
    <row r="18" spans="1:9" ht="18" customHeight="1" x14ac:dyDescent="0.25"/>
    <row r="19" spans="1:9" ht="18" customHeight="1" x14ac:dyDescent="0.25">
      <c r="A19" s="72" t="s">
        <v>37</v>
      </c>
      <c r="B19" s="66"/>
      <c r="C19" s="66"/>
      <c r="D19" s="66"/>
      <c r="E19" s="66"/>
      <c r="F19" s="66"/>
      <c r="G19" s="66"/>
      <c r="H19" s="66"/>
      <c r="I19" s="66"/>
    </row>
    <row r="20" spans="1:9" ht="18" customHeight="1" x14ac:dyDescent="0.25">
      <c r="D20" s="21" t="s">
        <v>133</v>
      </c>
    </row>
    <row r="21" spans="1:9" ht="18" customHeight="1" x14ac:dyDescent="0.25">
      <c r="A21" s="15" t="s">
        <v>15</v>
      </c>
      <c r="B21" s="15" t="s">
        <v>25</v>
      </c>
      <c r="C21" s="15" t="s">
        <v>21</v>
      </c>
      <c r="D21" s="51" t="s">
        <v>127</v>
      </c>
    </row>
    <row r="22" spans="1:9" ht="18" customHeight="1" x14ac:dyDescent="0.25">
      <c r="A22" s="16">
        <v>5</v>
      </c>
      <c r="B22" s="17">
        <f>H15</f>
        <v>72.534153846153856</v>
      </c>
      <c r="C22" s="17">
        <f>I15</f>
        <v>11.193542260208927</v>
      </c>
      <c r="D22" s="17">
        <f>C22*2</f>
        <v>22.387084520417854</v>
      </c>
      <c r="E22" s="50">
        <f>D22+PILARES!C26</f>
        <v>41.40560303893637</v>
      </c>
      <c r="F22" s="21" t="s">
        <v>128</v>
      </c>
    </row>
    <row r="23" spans="1:9" ht="18" customHeight="1" thickBot="1" x14ac:dyDescent="0.3">
      <c r="A23" s="16">
        <v>8</v>
      </c>
      <c r="B23" s="17">
        <f>SUM(H13:H14)</f>
        <v>68.861538461538473</v>
      </c>
      <c r="C23" s="17">
        <f>SUM(I13:I14)</f>
        <v>27.204558404558409</v>
      </c>
      <c r="D23" s="17">
        <f>C23*2</f>
        <v>54.409116809116817</v>
      </c>
    </row>
    <row r="24" spans="1:9" ht="18" customHeight="1" x14ac:dyDescent="0.25">
      <c r="A24" s="20" t="s">
        <v>24</v>
      </c>
      <c r="B24" s="19">
        <f>SUM(B22:B23)</f>
        <v>141.39569230769234</v>
      </c>
      <c r="C24" s="19">
        <f>SUM(C22:C23)</f>
        <v>38.398100664767334</v>
      </c>
      <c r="D24" s="19">
        <f>SUM(D22:D23)</f>
        <v>76.796201329534668</v>
      </c>
    </row>
    <row r="25" spans="1:9" ht="18" customHeight="1" x14ac:dyDescent="0.25"/>
    <row r="26" spans="1:9" ht="18" customHeight="1" x14ac:dyDescent="0.25">
      <c r="A26" s="72" t="s">
        <v>38</v>
      </c>
      <c r="B26" s="66"/>
      <c r="C26" s="66"/>
      <c r="D26" s="66"/>
      <c r="E26" s="66"/>
      <c r="F26" s="66"/>
      <c r="G26" s="66"/>
      <c r="H26" s="66"/>
      <c r="I26" s="66"/>
    </row>
    <row r="27" spans="1:9" ht="18" customHeight="1" x14ac:dyDescent="0.25">
      <c r="G27" s="53" t="s">
        <v>130</v>
      </c>
      <c r="H27" s="52" t="s">
        <v>129</v>
      </c>
    </row>
    <row r="28" spans="1:9" ht="18" customHeight="1" x14ac:dyDescent="0.25">
      <c r="A28" s="74" t="s">
        <v>26</v>
      </c>
      <c r="B28" s="68"/>
      <c r="C28" s="68"/>
      <c r="D28" s="69"/>
      <c r="E28" s="70">
        <f>E8</f>
        <v>0.62664000000000009</v>
      </c>
      <c r="F28" s="69"/>
      <c r="G28" s="22">
        <f>E28*2</f>
        <v>1.2532800000000002</v>
      </c>
      <c r="H28" s="22">
        <f>G28+PILARES!E32</f>
        <v>1.8412800000000002</v>
      </c>
      <c r="I28" s="22"/>
    </row>
    <row r="29" spans="1:9" ht="18" customHeight="1" x14ac:dyDescent="0.25">
      <c r="A29" s="74" t="s">
        <v>39</v>
      </c>
      <c r="B29" s="68"/>
      <c r="C29" s="68"/>
      <c r="D29" s="69"/>
      <c r="E29" s="80">
        <f>(2*$I$4+$H$4)*$H$5</f>
        <v>11.040799999999999</v>
      </c>
      <c r="F29" s="69"/>
      <c r="G29" s="22">
        <f>E29*2</f>
        <v>22.081599999999998</v>
      </c>
      <c r="H29" s="22"/>
      <c r="I29" s="22"/>
    </row>
    <row r="30" spans="1:9" ht="18" customHeight="1" x14ac:dyDescent="0.25">
      <c r="A30" s="67" t="s">
        <v>44</v>
      </c>
      <c r="B30" s="68"/>
      <c r="C30" s="68"/>
      <c r="D30" s="69"/>
      <c r="E30" s="73">
        <f>ROUNDUP(E29/0.9,0)</f>
        <v>13</v>
      </c>
      <c r="F30" s="69"/>
      <c r="G30" s="22"/>
      <c r="H30" s="22"/>
      <c r="I30" s="22"/>
    </row>
    <row r="33" spans="6:8" x14ac:dyDescent="0.25">
      <c r="F33" s="78">
        <v>12.32</v>
      </c>
      <c r="G33" s="79"/>
      <c r="H33" s="21" t="s">
        <v>132</v>
      </c>
    </row>
    <row r="35" spans="6:8" x14ac:dyDescent="0.25">
      <c r="G35" s="50">
        <f>G29+F33</f>
        <v>34.401600000000002</v>
      </c>
    </row>
    <row r="36" spans="6:8" x14ac:dyDescent="0.25">
      <c r="F36" s="21" t="s">
        <v>131</v>
      </c>
      <c r="G36" s="21">
        <f>G35/2</f>
        <v>17.200800000000001</v>
      </c>
    </row>
  </sheetData>
  <mergeCells count="22">
    <mergeCell ref="F33:G33"/>
    <mergeCell ref="A8:D8"/>
    <mergeCell ref="A4:D4"/>
    <mergeCell ref="E5:F5"/>
    <mergeCell ref="A29:D29"/>
    <mergeCell ref="E29:F29"/>
    <mergeCell ref="A1:I1"/>
    <mergeCell ref="A30:D30"/>
    <mergeCell ref="E28:F28"/>
    <mergeCell ref="E6:F6"/>
    <mergeCell ref="A19:I19"/>
    <mergeCell ref="E30:F30"/>
    <mergeCell ref="A6:D6"/>
    <mergeCell ref="A10:I10"/>
    <mergeCell ref="A7:D7"/>
    <mergeCell ref="E7:F7"/>
    <mergeCell ref="A3:I3"/>
    <mergeCell ref="A28:D28"/>
    <mergeCell ref="A26:I26"/>
    <mergeCell ref="E8:F8"/>
    <mergeCell ref="E4:F4"/>
    <mergeCell ref="A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showGridLines="0" workbookViewId="0">
      <selection activeCell="K21" sqref="K21"/>
    </sheetView>
  </sheetViews>
  <sheetFormatPr defaultRowHeight="15" x14ac:dyDescent="0.25"/>
  <cols>
    <col min="1" max="1" width="11.42578125" bestFit="1" customWidth="1"/>
    <col min="2" max="2" width="21.85546875" bestFit="1" customWidth="1"/>
    <col min="3" max="4" width="11.42578125" bestFit="1" customWidth="1"/>
    <col min="5" max="5" width="10.7109375" bestFit="1" customWidth="1"/>
    <col min="6" max="6" width="15.85546875" bestFit="1" customWidth="1"/>
    <col min="7" max="7" width="15" bestFit="1" customWidth="1"/>
    <col min="8" max="8" width="10.85546875" bestFit="1" customWidth="1"/>
    <col min="9" max="9" width="9.140625" bestFit="1" customWidth="1"/>
  </cols>
  <sheetData>
    <row r="1" spans="1:9" ht="26.1" customHeight="1" x14ac:dyDescent="0.25">
      <c r="A1" s="81" t="s">
        <v>45</v>
      </c>
      <c r="B1" s="64"/>
      <c r="C1" s="64"/>
      <c r="D1" s="64"/>
      <c r="E1" s="64"/>
      <c r="F1" s="64"/>
      <c r="G1" s="64"/>
      <c r="H1" s="64"/>
      <c r="I1" s="64"/>
    </row>
    <row r="3" spans="1:9" ht="20.100000000000001" customHeight="1" x14ac:dyDescent="0.25">
      <c r="A3" s="84" t="s">
        <v>0</v>
      </c>
      <c r="B3" s="64"/>
      <c r="C3" s="64"/>
      <c r="D3" s="64"/>
      <c r="E3" s="64"/>
      <c r="F3" s="64"/>
      <c r="G3" s="64"/>
      <c r="H3" s="64"/>
      <c r="I3" s="64"/>
    </row>
    <row r="4" spans="1:9" x14ac:dyDescent="0.25">
      <c r="A4" s="85" t="s">
        <v>1</v>
      </c>
      <c r="B4" s="83"/>
      <c r="C4" s="83"/>
      <c r="D4" s="79"/>
      <c r="E4" s="92" t="s">
        <v>2</v>
      </c>
      <c r="F4" s="79"/>
      <c r="G4" s="1" t="s">
        <v>3</v>
      </c>
      <c r="H4" s="2">
        <v>0.14000000000000001</v>
      </c>
      <c r="I4" s="2">
        <v>0.3</v>
      </c>
    </row>
    <row r="5" spans="1:9" x14ac:dyDescent="0.25">
      <c r="A5" s="85" t="s">
        <v>4</v>
      </c>
      <c r="B5" s="83"/>
      <c r="C5" s="83"/>
      <c r="D5" s="79"/>
      <c r="E5" s="91">
        <v>3.5</v>
      </c>
      <c r="F5" s="79"/>
      <c r="G5" s="1" t="s">
        <v>5</v>
      </c>
      <c r="H5" s="2">
        <v>3.5</v>
      </c>
    </row>
    <row r="6" spans="1:9" x14ac:dyDescent="0.25">
      <c r="A6" s="85" t="s">
        <v>6</v>
      </c>
      <c r="B6" s="83"/>
      <c r="C6" s="83"/>
      <c r="D6" s="79"/>
      <c r="E6" s="93">
        <v>4</v>
      </c>
      <c r="F6" s="79"/>
      <c r="G6" s="1" t="s">
        <v>7</v>
      </c>
      <c r="H6" s="2">
        <v>4</v>
      </c>
    </row>
    <row r="7" spans="1:9" x14ac:dyDescent="0.25">
      <c r="A7" s="85" t="s">
        <v>8</v>
      </c>
      <c r="B7" s="83"/>
      <c r="C7" s="83"/>
      <c r="D7" s="79"/>
      <c r="E7" s="89">
        <f>H4*I4*H5</f>
        <v>0.14700000000000002</v>
      </c>
      <c r="F7" s="79"/>
    </row>
    <row r="8" spans="1:9" x14ac:dyDescent="0.25">
      <c r="A8" s="85" t="s">
        <v>9</v>
      </c>
      <c r="B8" s="83"/>
      <c r="C8" s="83"/>
      <c r="D8" s="79"/>
      <c r="E8" s="89">
        <f>E7*H6</f>
        <v>0.58800000000000008</v>
      </c>
      <c r="F8" s="79"/>
    </row>
    <row r="9" spans="1:9" x14ac:dyDescent="0.25">
      <c r="A9" s="85" t="s">
        <v>10</v>
      </c>
      <c r="B9" s="83"/>
      <c r="C9" s="83"/>
      <c r="D9" s="79"/>
      <c r="E9" s="86">
        <f>2*(H4+I4)</f>
        <v>0.88</v>
      </c>
      <c r="F9" s="79"/>
    </row>
    <row r="10" spans="1:9" x14ac:dyDescent="0.25">
      <c r="A10" s="85" t="s">
        <v>11</v>
      </c>
      <c r="B10" s="83"/>
      <c r="C10" s="83"/>
      <c r="D10" s="79"/>
      <c r="E10" s="86">
        <f>E9*H5</f>
        <v>3.08</v>
      </c>
      <c r="F10" s="79"/>
    </row>
    <row r="11" spans="1:9" x14ac:dyDescent="0.25">
      <c r="A11" s="85" t="s">
        <v>12</v>
      </c>
      <c r="B11" s="83"/>
      <c r="C11" s="83"/>
      <c r="D11" s="79"/>
      <c r="E11" s="86">
        <f>E10*H6</f>
        <v>12.32</v>
      </c>
      <c r="F11" s="79"/>
    </row>
    <row r="12" spans="1:9" x14ac:dyDescent="0.25">
      <c r="A12" s="85" t="s">
        <v>44</v>
      </c>
      <c r="B12" s="83"/>
      <c r="C12" s="83"/>
      <c r="D12" s="79"/>
      <c r="E12" s="90">
        <f>CEILING(E11/0.9,1)</f>
        <v>14</v>
      </c>
      <c r="F12" s="79"/>
    </row>
    <row r="14" spans="1:9" ht="20.100000000000001" customHeight="1" x14ac:dyDescent="0.25">
      <c r="A14" s="84" t="s">
        <v>40</v>
      </c>
      <c r="B14" s="64"/>
      <c r="C14" s="64"/>
      <c r="D14" s="64"/>
      <c r="E14" s="64"/>
      <c r="F14" s="64"/>
      <c r="G14" s="64"/>
      <c r="H14" s="64"/>
      <c r="I14" s="64"/>
    </row>
    <row r="16" spans="1:9" ht="30" customHeight="1" x14ac:dyDescent="0.25">
      <c r="A16" s="3" t="s">
        <v>13</v>
      </c>
      <c r="B16" s="3" t="s">
        <v>14</v>
      </c>
      <c r="C16" s="3" t="s">
        <v>15</v>
      </c>
      <c r="D16" s="3" t="s">
        <v>16</v>
      </c>
      <c r="E16" s="3" t="s">
        <v>17</v>
      </c>
      <c r="F16" s="3" t="s">
        <v>18</v>
      </c>
      <c r="G16" s="3" t="s">
        <v>19</v>
      </c>
      <c r="H16" s="3" t="s">
        <v>20</v>
      </c>
      <c r="I16" s="3" t="s">
        <v>21</v>
      </c>
    </row>
    <row r="17" spans="1:9" x14ac:dyDescent="0.25">
      <c r="A17" s="4" t="s">
        <v>22</v>
      </c>
      <c r="B17" s="4">
        <v>1</v>
      </c>
      <c r="C17" s="4">
        <v>5</v>
      </c>
      <c r="D17" s="4">
        <v>156</v>
      </c>
      <c r="E17" s="4">
        <v>79</v>
      </c>
      <c r="F17" s="4">
        <v>12324</v>
      </c>
      <c r="G17" s="5">
        <f>F17/100</f>
        <v>123.24</v>
      </c>
      <c r="H17" s="6">
        <f>(C17^2)/162</f>
        <v>0.15432098765432098</v>
      </c>
      <c r="I17" s="5">
        <f>G17*H17</f>
        <v>19.018518518518515</v>
      </c>
    </row>
    <row r="18" spans="1:9" x14ac:dyDescent="0.25">
      <c r="A18" s="4" t="s">
        <v>23</v>
      </c>
      <c r="B18" s="4">
        <v>2</v>
      </c>
      <c r="C18" s="4">
        <v>10</v>
      </c>
      <c r="D18" s="4">
        <v>16</v>
      </c>
      <c r="E18" s="4">
        <v>161</v>
      </c>
      <c r="F18" s="4">
        <v>2576</v>
      </c>
      <c r="G18" s="5">
        <f>F18/100</f>
        <v>25.76</v>
      </c>
      <c r="H18" s="6">
        <f>(C18^2)/162</f>
        <v>0.61728395061728392</v>
      </c>
      <c r="I18" s="5">
        <f>G18*H18</f>
        <v>15.901234567901234</v>
      </c>
    </row>
    <row r="19" spans="1:9" x14ac:dyDescent="0.25">
      <c r="A19" s="4" t="s">
        <v>23</v>
      </c>
      <c r="B19" s="4">
        <v>3</v>
      </c>
      <c r="C19" s="4">
        <v>10</v>
      </c>
      <c r="D19" s="4">
        <v>16</v>
      </c>
      <c r="E19" s="4">
        <v>362</v>
      </c>
      <c r="F19" s="4">
        <v>5792</v>
      </c>
      <c r="G19" s="5">
        <f>F19/100</f>
        <v>57.92</v>
      </c>
      <c r="H19" s="6">
        <f>(C19^2)/162</f>
        <v>0.61728395061728392</v>
      </c>
      <c r="I19" s="5">
        <f>G19*H19</f>
        <v>35.753086419753089</v>
      </c>
    </row>
    <row r="21" spans="1:9" x14ac:dyDescent="0.25">
      <c r="A21" s="7"/>
      <c r="B21" s="7"/>
      <c r="C21" s="7"/>
      <c r="D21" s="7"/>
      <c r="E21" s="7"/>
      <c r="F21" s="7"/>
      <c r="G21" s="7"/>
      <c r="H21" s="8" t="s">
        <v>24</v>
      </c>
      <c r="I21" s="9">
        <f>SUM(I17:I19)</f>
        <v>70.672839506172835</v>
      </c>
    </row>
    <row r="23" spans="1:9" ht="20.100000000000001" customHeight="1" x14ac:dyDescent="0.25">
      <c r="A23" s="84" t="s">
        <v>41</v>
      </c>
      <c r="B23" s="64"/>
      <c r="C23" s="64"/>
      <c r="D23" s="64"/>
      <c r="E23" s="64"/>
      <c r="F23" s="64"/>
      <c r="G23" s="64"/>
      <c r="H23" s="64"/>
      <c r="I23" s="64"/>
    </row>
    <row r="25" spans="1:9" x14ac:dyDescent="0.25">
      <c r="A25" s="10" t="s">
        <v>15</v>
      </c>
      <c r="B25" s="10" t="s">
        <v>25</v>
      </c>
      <c r="C25" s="10" t="s">
        <v>21</v>
      </c>
    </row>
    <row r="26" spans="1:9" x14ac:dyDescent="0.25">
      <c r="A26" s="4">
        <v>5</v>
      </c>
      <c r="B26" s="5">
        <f>G17</f>
        <v>123.24</v>
      </c>
      <c r="C26" s="5">
        <f>I17</f>
        <v>19.018518518518515</v>
      </c>
    </row>
    <row r="27" spans="1:9" x14ac:dyDescent="0.25">
      <c r="A27" s="4">
        <v>10</v>
      </c>
      <c r="B27" s="5">
        <f>SUM(G18:G19)</f>
        <v>83.68</v>
      </c>
      <c r="C27" s="5">
        <f>SUM(I18:I19)</f>
        <v>51.654320987654323</v>
      </c>
    </row>
    <row r="28" spans="1:9" x14ac:dyDescent="0.25">
      <c r="A28" s="11" t="s">
        <v>24</v>
      </c>
      <c r="B28" s="12">
        <f>SUM(B26:B27)</f>
        <v>206.92000000000002</v>
      </c>
      <c r="C28" s="12">
        <f>SUM(C26:C27)</f>
        <v>70.672839506172835</v>
      </c>
    </row>
    <row r="30" spans="1:9" ht="20.100000000000001" customHeight="1" x14ac:dyDescent="0.25">
      <c r="A30" s="84" t="s">
        <v>42</v>
      </c>
      <c r="B30" s="64"/>
      <c r="C30" s="64"/>
      <c r="D30" s="64"/>
      <c r="E30" s="64"/>
      <c r="F30" s="64"/>
      <c r="G30" s="64"/>
      <c r="H30" s="64"/>
      <c r="I30" s="64"/>
    </row>
    <row r="32" spans="1:9" x14ac:dyDescent="0.25">
      <c r="A32" s="82" t="s">
        <v>26</v>
      </c>
      <c r="B32" s="83"/>
      <c r="C32" s="83"/>
      <c r="D32" s="79"/>
      <c r="E32" s="88">
        <f>E8</f>
        <v>0.58800000000000008</v>
      </c>
      <c r="F32" s="79"/>
    </row>
    <row r="33" spans="1:6" x14ac:dyDescent="0.25">
      <c r="A33" s="82" t="s">
        <v>27</v>
      </c>
      <c r="B33" s="83"/>
      <c r="C33" s="83"/>
      <c r="D33" s="79"/>
      <c r="E33" s="78">
        <f>E11</f>
        <v>12.32</v>
      </c>
      <c r="F33" s="79"/>
    </row>
    <row r="34" spans="1:6" x14ac:dyDescent="0.25">
      <c r="A34" s="67" t="s">
        <v>44</v>
      </c>
      <c r="B34" s="68"/>
      <c r="C34" s="68"/>
      <c r="D34" s="69"/>
      <c r="E34" s="87">
        <f>E12</f>
        <v>14</v>
      </c>
      <c r="F34" s="79"/>
    </row>
  </sheetData>
  <mergeCells count="29">
    <mergeCell ref="E12:F12"/>
    <mergeCell ref="A8:D8"/>
    <mergeCell ref="A4:D4"/>
    <mergeCell ref="E33:F33"/>
    <mergeCell ref="E5:F5"/>
    <mergeCell ref="E4:F4"/>
    <mergeCell ref="A9:D9"/>
    <mergeCell ref="E10:F10"/>
    <mergeCell ref="E6:F6"/>
    <mergeCell ref="A6:D6"/>
    <mergeCell ref="A7:D7"/>
    <mergeCell ref="E7:F7"/>
    <mergeCell ref="A5:D5"/>
    <mergeCell ref="A1:I1"/>
    <mergeCell ref="A33:D33"/>
    <mergeCell ref="A32:D32"/>
    <mergeCell ref="A34:D34"/>
    <mergeCell ref="A14:I14"/>
    <mergeCell ref="A23:I23"/>
    <mergeCell ref="A11:D11"/>
    <mergeCell ref="E9:F9"/>
    <mergeCell ref="E34:F34"/>
    <mergeCell ref="E11:F11"/>
    <mergeCell ref="A30:I30"/>
    <mergeCell ref="E32:F32"/>
    <mergeCell ref="A12:D12"/>
    <mergeCell ref="A3:I3"/>
    <mergeCell ref="A10:D10"/>
    <mergeCell ref="E8:F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AFC83-91B3-4238-BEE2-A33502C11633}">
  <dimension ref="A1:J27"/>
  <sheetViews>
    <sheetView workbookViewId="0">
      <pane ySplit="3" topLeftCell="A4" activePane="bottomLeft" state="frozen"/>
      <selection pane="bottomLeft" activeCell="G5" sqref="G5"/>
    </sheetView>
  </sheetViews>
  <sheetFormatPr defaultRowHeight="15" x14ac:dyDescent="0.25"/>
  <cols>
    <col min="1" max="1" width="22" customWidth="1"/>
    <col min="2" max="2" width="44" customWidth="1"/>
    <col min="3" max="3" width="46" customWidth="1"/>
    <col min="4" max="4" width="8" customWidth="1"/>
    <col min="5" max="7" width="10" customWidth="1"/>
    <col min="8" max="8" width="18" customWidth="1"/>
    <col min="9" max="9" width="14" customWidth="1"/>
    <col min="10" max="10" width="30" customWidth="1"/>
  </cols>
  <sheetData>
    <row r="1" spans="1:10" ht="18.75" x14ac:dyDescent="0.3">
      <c r="A1" s="63" t="s">
        <v>134</v>
      </c>
      <c r="B1" s="64"/>
      <c r="C1" s="64"/>
      <c r="D1" s="64"/>
      <c r="E1" s="64"/>
      <c r="F1" s="64"/>
      <c r="G1" s="64"/>
      <c r="H1" s="64"/>
      <c r="I1" s="64"/>
      <c r="J1" s="64"/>
    </row>
    <row r="3" spans="1:10" x14ac:dyDescent="0.25">
      <c r="A3" s="29" t="s">
        <v>135</v>
      </c>
      <c r="B3" s="29" t="s">
        <v>136</v>
      </c>
      <c r="C3" s="29" t="s">
        <v>137</v>
      </c>
      <c r="D3" s="29" t="s">
        <v>78</v>
      </c>
      <c r="E3" s="29" t="s">
        <v>138</v>
      </c>
      <c r="F3" s="29" t="s">
        <v>139</v>
      </c>
      <c r="G3" s="29" t="s">
        <v>140</v>
      </c>
      <c r="H3" s="29" t="s">
        <v>141</v>
      </c>
      <c r="I3" s="29" t="s">
        <v>65</v>
      </c>
      <c r="J3" s="29" t="s">
        <v>142</v>
      </c>
    </row>
    <row r="4" spans="1:10" ht="30" x14ac:dyDescent="0.25">
      <c r="A4" s="30" t="s">
        <v>143</v>
      </c>
      <c r="B4" s="30" t="s">
        <v>61</v>
      </c>
      <c r="C4" s="30" t="s">
        <v>144</v>
      </c>
      <c r="D4" s="32" t="s">
        <v>73</v>
      </c>
      <c r="E4" s="31">
        <v>4.3</v>
      </c>
      <c r="F4" s="31">
        <v>2.15</v>
      </c>
      <c r="G4" s="31">
        <v>3.33</v>
      </c>
      <c r="H4" s="32" t="s">
        <v>145</v>
      </c>
      <c r="I4" s="31">
        <f>SUM(E4:G4)</f>
        <v>9.7799999999999994</v>
      </c>
      <c r="J4" s="30" t="s">
        <v>146</v>
      </c>
    </row>
    <row r="5" spans="1:10" x14ac:dyDescent="0.25">
      <c r="A5" s="30" t="s">
        <v>143</v>
      </c>
      <c r="B5" s="30" t="s">
        <v>147</v>
      </c>
      <c r="C5" s="30" t="s">
        <v>144</v>
      </c>
      <c r="D5" s="32" t="s">
        <v>73</v>
      </c>
      <c r="E5" s="31">
        <v>4.62</v>
      </c>
      <c r="F5" s="32"/>
      <c r="G5" s="32"/>
      <c r="H5" s="32" t="s">
        <v>138</v>
      </c>
      <c r="I5" s="31">
        <f>E5</f>
        <v>4.62</v>
      </c>
      <c r="J5" s="30"/>
    </row>
    <row r="6" spans="1:10" ht="30" x14ac:dyDescent="0.25">
      <c r="A6" s="30" t="s">
        <v>148</v>
      </c>
      <c r="B6" s="30" t="s">
        <v>61</v>
      </c>
      <c r="C6" s="30" t="s">
        <v>149</v>
      </c>
      <c r="D6" s="32" t="s">
        <v>73</v>
      </c>
      <c r="E6" s="31">
        <v>4.3</v>
      </c>
      <c r="F6" s="32"/>
      <c r="G6" s="32"/>
      <c r="H6" s="32" t="s">
        <v>138</v>
      </c>
      <c r="I6" s="31">
        <f>E6</f>
        <v>4.3</v>
      </c>
      <c r="J6" s="30"/>
    </row>
    <row r="7" spans="1:10" x14ac:dyDescent="0.25">
      <c r="A7" s="30" t="s">
        <v>150</v>
      </c>
      <c r="B7" s="30" t="s">
        <v>151</v>
      </c>
      <c r="C7" s="30" t="s">
        <v>152</v>
      </c>
      <c r="D7" s="32" t="s">
        <v>73</v>
      </c>
      <c r="E7" s="31">
        <v>1.06</v>
      </c>
      <c r="F7" s="32"/>
      <c r="G7" s="32"/>
      <c r="H7" s="32" t="s">
        <v>138</v>
      </c>
      <c r="I7" s="31">
        <f>E7</f>
        <v>1.06</v>
      </c>
      <c r="J7" s="30"/>
    </row>
    <row r="8" spans="1:10" x14ac:dyDescent="0.25">
      <c r="A8" s="30" t="s">
        <v>150</v>
      </c>
      <c r="B8" s="30" t="s">
        <v>153</v>
      </c>
      <c r="C8" s="30" t="s">
        <v>152</v>
      </c>
      <c r="D8" s="32" t="s">
        <v>73</v>
      </c>
      <c r="E8" s="31">
        <v>0.6</v>
      </c>
      <c r="F8" s="32"/>
      <c r="G8" s="32"/>
      <c r="H8" s="32" t="s">
        <v>138</v>
      </c>
      <c r="I8" s="31">
        <f>E8</f>
        <v>0.6</v>
      </c>
      <c r="J8" s="30"/>
    </row>
    <row r="9" spans="1:10" x14ac:dyDescent="0.25">
      <c r="A9" s="30" t="s">
        <v>154</v>
      </c>
      <c r="B9" s="30" t="s">
        <v>147</v>
      </c>
      <c r="C9" s="30" t="s">
        <v>155</v>
      </c>
      <c r="D9" s="32" t="s">
        <v>73</v>
      </c>
      <c r="E9" s="31">
        <v>6</v>
      </c>
      <c r="F9" s="32"/>
      <c r="G9" s="32"/>
      <c r="H9" s="32" t="s">
        <v>138</v>
      </c>
      <c r="I9" s="31">
        <f>E9</f>
        <v>6</v>
      </c>
      <c r="J9" s="30"/>
    </row>
    <row r="10" spans="1:10" x14ac:dyDescent="0.25">
      <c r="A10" s="30" t="s">
        <v>154</v>
      </c>
      <c r="B10" s="30" t="s">
        <v>147</v>
      </c>
      <c r="C10" s="30" t="s">
        <v>156</v>
      </c>
      <c r="D10" s="32" t="s">
        <v>157</v>
      </c>
      <c r="E10" s="32"/>
      <c r="F10" s="32"/>
      <c r="G10" s="32"/>
      <c r="H10" s="32" t="s">
        <v>98</v>
      </c>
      <c r="I10" s="45">
        <v>4</v>
      </c>
      <c r="J10" s="30"/>
    </row>
    <row r="11" spans="1:10" x14ac:dyDescent="0.25">
      <c r="A11" s="30" t="s">
        <v>154</v>
      </c>
      <c r="B11" s="30" t="s">
        <v>61</v>
      </c>
      <c r="C11" s="30" t="s">
        <v>155</v>
      </c>
      <c r="D11" s="32" t="s">
        <v>73</v>
      </c>
      <c r="E11" s="31">
        <v>6</v>
      </c>
      <c r="F11" s="32"/>
      <c r="G11" s="32"/>
      <c r="H11" s="32" t="s">
        <v>138</v>
      </c>
      <c r="I11" s="31">
        <f>E11</f>
        <v>6</v>
      </c>
      <c r="J11" s="30"/>
    </row>
    <row r="12" spans="1:10" x14ac:dyDescent="0.25">
      <c r="A12" s="54" t="s">
        <v>154</v>
      </c>
      <c r="B12" s="54" t="s">
        <v>61</v>
      </c>
      <c r="C12" s="54" t="s">
        <v>158</v>
      </c>
      <c r="D12" s="55" t="s">
        <v>157</v>
      </c>
      <c r="E12" s="55">
        <v>4</v>
      </c>
      <c r="F12" s="55"/>
      <c r="G12" s="55"/>
      <c r="H12" s="55"/>
      <c r="I12" s="56">
        <f>E12</f>
        <v>4</v>
      </c>
      <c r="J12" s="54"/>
    </row>
    <row r="19" spans="1:4" ht="18.75" x14ac:dyDescent="0.3">
      <c r="A19" s="63" t="s">
        <v>164</v>
      </c>
      <c r="B19" s="64"/>
      <c r="C19" s="64"/>
      <c r="D19" s="64"/>
    </row>
    <row r="21" spans="1:4" x14ac:dyDescent="0.25">
      <c r="A21" s="29" t="s">
        <v>63</v>
      </c>
      <c r="B21" s="29" t="s">
        <v>78</v>
      </c>
      <c r="C21" s="29" t="s">
        <v>24</v>
      </c>
      <c r="D21" s="29" t="s">
        <v>142</v>
      </c>
    </row>
    <row r="22" spans="1:4" x14ac:dyDescent="0.25">
      <c r="A22" s="30" t="s">
        <v>163</v>
      </c>
      <c r="B22" s="32" t="s">
        <v>73</v>
      </c>
      <c r="C22" s="31">
        <f>SUMIFS([1]PLUVIAL!I4:I12,[1]PLUVIAL!A4:A12,"RUFO 40 cm",[1]PLUVIAL!D4:D12,"m")</f>
        <v>14.399999999999999</v>
      </c>
      <c r="D22" s="30"/>
    </row>
    <row r="23" spans="1:4" ht="30" x14ac:dyDescent="0.25">
      <c r="A23" s="30" t="s">
        <v>162</v>
      </c>
      <c r="B23" s="32" t="s">
        <v>73</v>
      </c>
      <c r="C23" s="31">
        <f>SUMIFS([1]PLUVIAL!I4:I12,[1]PLUVIAL!A4:A12,"CALHA 40 cm (prof. 30 cm)",[1]PLUVIAL!D4:D12,"m")</f>
        <v>4.3</v>
      </c>
      <c r="D23" s="30"/>
    </row>
    <row r="24" spans="1:4" x14ac:dyDescent="0.25">
      <c r="A24" s="30" t="s">
        <v>152</v>
      </c>
      <c r="B24" s="32" t="s">
        <v>73</v>
      </c>
      <c r="C24" s="31">
        <f>SUMIFS([1]PLUVIAL!I4:I12,[1]PLUVIAL!A4:A12,"GRELHA 30 cm",[1]PLUVIAL!D4:D12,"m")</f>
        <v>1.6600000000000001</v>
      </c>
      <c r="D24" s="30"/>
    </row>
    <row r="25" spans="1:4" ht="30" x14ac:dyDescent="0.25">
      <c r="A25" s="30" t="s">
        <v>161</v>
      </c>
      <c r="B25" s="32" t="s">
        <v>73</v>
      </c>
      <c r="C25" s="31">
        <f>SUMIFS([1]PLUVIAL!I4:I12,[1]PLUVIAL!A4:A12,"TUBULAÇÃO PLUVIAL",[1]PLUVIAL!C4:C12,"Tubo PVC 100 mm esgoto",[1]PLUVIAL!D4:D12,"m")</f>
        <v>12</v>
      </c>
      <c r="D25" s="30"/>
    </row>
    <row r="26" spans="1:4" ht="30" x14ac:dyDescent="0.25">
      <c r="A26" s="30" t="s">
        <v>160</v>
      </c>
      <c r="B26" s="32" t="s">
        <v>157</v>
      </c>
      <c r="C26" s="45">
        <f>SUMIFS([1]PLUVIAL!I4:I12,[1]PLUVIAL!C4:C12,"Curva longa PVC 100 mm esgoto 45°",[1]PLUVIAL!D4:D12,"un")</f>
        <v>4</v>
      </c>
      <c r="D26" s="30"/>
    </row>
    <row r="27" spans="1:4" x14ac:dyDescent="0.25">
      <c r="A27" s="30" t="s">
        <v>159</v>
      </c>
      <c r="B27" s="32" t="s">
        <v>157</v>
      </c>
      <c r="C27" s="45">
        <v>4</v>
      </c>
      <c r="D27" s="57"/>
    </row>
  </sheetData>
  <mergeCells count="2">
    <mergeCell ref="A1:J1"/>
    <mergeCell ref="A19:D19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0D891-FA8F-4C0B-8AED-A79EA9558B8F}">
  <dimension ref="A1:H20"/>
  <sheetViews>
    <sheetView workbookViewId="0">
      <pane ySplit="8" topLeftCell="A9" activePane="bottomLeft" state="frozen"/>
      <selection pane="bottomLeft" activeCell="A17" sqref="A17:XFD17"/>
    </sheetView>
  </sheetViews>
  <sheetFormatPr defaultRowHeight="15" x14ac:dyDescent="0.25"/>
  <cols>
    <col min="1" max="1" width="38" customWidth="1"/>
    <col min="2" max="3" width="14" customWidth="1"/>
    <col min="4" max="6" width="16" customWidth="1"/>
    <col min="7" max="8" width="18" customWidth="1"/>
  </cols>
  <sheetData>
    <row r="1" spans="1:8" x14ac:dyDescent="0.25">
      <c r="A1" s="65" t="s">
        <v>47</v>
      </c>
      <c r="B1" s="66"/>
      <c r="C1" s="66"/>
      <c r="D1" s="66"/>
      <c r="E1" s="66"/>
      <c r="F1" s="66"/>
      <c r="G1" s="66"/>
      <c r="H1" s="66"/>
    </row>
    <row r="3" spans="1:8" x14ac:dyDescent="0.25">
      <c r="A3" s="94" t="s">
        <v>48</v>
      </c>
      <c r="B3" s="95"/>
      <c r="C3" s="95"/>
      <c r="D3" s="95"/>
      <c r="E3" s="95"/>
      <c r="F3" s="95"/>
      <c r="G3" s="95"/>
      <c r="H3" s="95"/>
    </row>
    <row r="4" spans="1:8" x14ac:dyDescent="0.25">
      <c r="A4" s="26" t="s">
        <v>49</v>
      </c>
      <c r="B4" s="27">
        <v>0.05</v>
      </c>
      <c r="C4" s="25"/>
      <c r="D4" s="25"/>
      <c r="E4" s="25"/>
      <c r="F4" s="25"/>
      <c r="G4" s="25"/>
      <c r="H4" s="25"/>
    </row>
    <row r="5" spans="1:8" x14ac:dyDescent="0.25">
      <c r="A5" s="26" t="s">
        <v>50</v>
      </c>
      <c r="B5" s="28">
        <f>SQRT(1+B4^2)</f>
        <v>1.0012492197250393</v>
      </c>
      <c r="C5" s="25"/>
      <c r="D5" s="25"/>
      <c r="E5" s="25"/>
      <c r="F5" s="25"/>
      <c r="G5" s="25"/>
      <c r="H5" s="25"/>
    </row>
    <row r="6" spans="1:8" x14ac:dyDescent="0.25">
      <c r="A6" s="26" t="s">
        <v>51</v>
      </c>
      <c r="B6" s="95" t="s">
        <v>52</v>
      </c>
      <c r="C6" s="95"/>
      <c r="D6" s="95"/>
      <c r="E6" s="95"/>
      <c r="F6" s="95"/>
      <c r="G6" s="95"/>
      <c r="H6" s="95"/>
    </row>
    <row r="8" spans="1:8" ht="30" x14ac:dyDescent="0.25">
      <c r="A8" s="29" t="s">
        <v>53</v>
      </c>
      <c r="B8" s="29" t="s">
        <v>54</v>
      </c>
      <c r="C8" s="29" t="s">
        <v>55</v>
      </c>
      <c r="D8" s="29" t="s">
        <v>56</v>
      </c>
      <c r="E8" s="29" t="s">
        <v>57</v>
      </c>
      <c r="F8" s="29" t="s">
        <v>58</v>
      </c>
      <c r="G8" s="29" t="s">
        <v>59</v>
      </c>
      <c r="H8" s="29" t="s">
        <v>60</v>
      </c>
    </row>
    <row r="9" spans="1:8" x14ac:dyDescent="0.25">
      <c r="A9" s="30" t="s">
        <v>123</v>
      </c>
      <c r="B9" s="31">
        <v>3.4</v>
      </c>
      <c r="C9" s="31">
        <v>4.0599999999999996</v>
      </c>
      <c r="D9" s="31">
        <f>B9*C9</f>
        <v>13.803999999999998</v>
      </c>
      <c r="E9" s="31">
        <f>2*(B9+C9)</f>
        <v>14.919999999999998</v>
      </c>
      <c r="F9" s="31">
        <f>D9</f>
        <v>13.803999999999998</v>
      </c>
      <c r="G9" s="31">
        <f>D9</f>
        <v>13.803999999999998</v>
      </c>
      <c r="H9" s="31">
        <f>D9*$B$5</f>
        <v>13.821244229084442</v>
      </c>
    </row>
    <row r="10" spans="1:8" x14ac:dyDescent="0.25">
      <c r="A10" s="30" t="s">
        <v>61</v>
      </c>
      <c r="B10" s="31">
        <v>3.33</v>
      </c>
      <c r="C10" s="31">
        <v>4.32</v>
      </c>
      <c r="D10" s="31">
        <f>B10*C10</f>
        <v>14.385600000000002</v>
      </c>
      <c r="E10" s="31">
        <f>2*(B10+C10)</f>
        <v>15.3</v>
      </c>
      <c r="F10" s="31">
        <f>D10</f>
        <v>14.385600000000002</v>
      </c>
      <c r="G10" s="31">
        <f>D10</f>
        <v>14.385600000000002</v>
      </c>
      <c r="H10" s="31">
        <f>D10*$B$5</f>
        <v>14.403570775276528</v>
      </c>
    </row>
    <row r="11" spans="1:8" x14ac:dyDescent="0.25">
      <c r="A11" s="24" t="s">
        <v>24</v>
      </c>
      <c r="B11" s="32"/>
      <c r="C11" s="32"/>
      <c r="D11" s="33">
        <f>SUM(D9:D10)</f>
        <v>28.189599999999999</v>
      </c>
      <c r="E11" s="33">
        <f>SUM(E9:E10)</f>
        <v>30.22</v>
      </c>
      <c r="F11" s="33">
        <f>SUM(F9:F10)</f>
        <v>28.189599999999999</v>
      </c>
      <c r="G11" s="33">
        <f>SUM(G9:G10)</f>
        <v>28.189599999999999</v>
      </c>
      <c r="H11" s="33">
        <f>SUM(H9:H10)</f>
        <v>28.22481500436097</v>
      </c>
    </row>
    <row r="13" spans="1:8" x14ac:dyDescent="0.25">
      <c r="A13" s="65" t="s">
        <v>62</v>
      </c>
      <c r="B13" s="66"/>
      <c r="C13" s="66"/>
      <c r="D13" s="66"/>
    </row>
    <row r="14" spans="1:8" x14ac:dyDescent="0.25">
      <c r="A14" s="34"/>
      <c r="D14" s="35"/>
    </row>
    <row r="15" spans="1:8" x14ac:dyDescent="0.25">
      <c r="A15" s="36" t="s">
        <v>63</v>
      </c>
      <c r="B15" s="29" t="s">
        <v>64</v>
      </c>
      <c r="C15" s="29" t="s">
        <v>65</v>
      </c>
      <c r="D15" s="37" t="s">
        <v>66</v>
      </c>
    </row>
    <row r="16" spans="1:8" ht="30" x14ac:dyDescent="0.25">
      <c r="A16" s="38" t="s">
        <v>67</v>
      </c>
      <c r="B16" s="32" t="s">
        <v>68</v>
      </c>
      <c r="C16" s="31">
        <f>'PISO E COBERTURA'!H11</f>
        <v>28.22481500436097</v>
      </c>
      <c r="D16" s="39" t="s">
        <v>69</v>
      </c>
    </row>
    <row r="17" spans="1:4" x14ac:dyDescent="0.25">
      <c r="A17" s="38" t="s">
        <v>70</v>
      </c>
      <c r="B17" s="32" t="s">
        <v>68</v>
      </c>
      <c r="C17" s="31">
        <f>'PISO E COBERTURA'!D11</f>
        <v>28.189599999999999</v>
      </c>
      <c r="D17" s="39"/>
    </row>
    <row r="18" spans="1:4" x14ac:dyDescent="0.25">
      <c r="A18" s="38" t="s">
        <v>71</v>
      </c>
      <c r="B18" s="32" t="s">
        <v>68</v>
      </c>
      <c r="C18" s="31">
        <f>'PISO E COBERTURA'!F11</f>
        <v>28.189599999999999</v>
      </c>
      <c r="D18" s="39"/>
    </row>
    <row r="19" spans="1:4" x14ac:dyDescent="0.25">
      <c r="A19" s="38" t="s">
        <v>72</v>
      </c>
      <c r="B19" s="32" t="s">
        <v>73</v>
      </c>
      <c r="C19" s="31">
        <f>'PISO E COBERTURA'!E11</f>
        <v>30.22</v>
      </c>
      <c r="D19" s="39"/>
    </row>
    <row r="20" spans="1:4" x14ac:dyDescent="0.25">
      <c r="A20" s="40" t="s">
        <v>74</v>
      </c>
      <c r="B20" s="41" t="s">
        <v>68</v>
      </c>
      <c r="C20" s="42">
        <f>'PISO E COBERTURA'!G11</f>
        <v>28.189599999999999</v>
      </c>
      <c r="D20" s="43"/>
    </row>
  </sheetData>
  <mergeCells count="4">
    <mergeCell ref="A1:H1"/>
    <mergeCell ref="A3:H3"/>
    <mergeCell ref="B6:H6"/>
    <mergeCell ref="A13:D1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8C7B8-C759-4185-8392-E9ED0F2FDCAB}">
  <dimension ref="A1:L12"/>
  <sheetViews>
    <sheetView tabSelected="1" zoomScale="80" zoomScaleNormal="80" workbookViewId="0">
      <pane ySplit="3" topLeftCell="A4" activePane="bottomLeft" state="frozen"/>
      <selection pane="bottomLeft" activeCell="M4" sqref="M4"/>
    </sheetView>
  </sheetViews>
  <sheetFormatPr defaultRowHeight="15" x14ac:dyDescent="0.25"/>
  <cols>
    <col min="1" max="1" width="44" customWidth="1"/>
    <col min="2" max="2" width="10" customWidth="1"/>
    <col min="3" max="3" width="28.28515625" customWidth="1"/>
    <col min="4" max="4" width="11.28515625" bestFit="1" customWidth="1"/>
    <col min="5" max="5" width="10" customWidth="1"/>
    <col min="6" max="6" width="18" customWidth="1"/>
    <col min="7" max="7" width="12" customWidth="1"/>
    <col min="8" max="8" width="16" customWidth="1"/>
    <col min="9" max="10" width="18" customWidth="1"/>
    <col min="11" max="11" width="16" customWidth="1"/>
    <col min="12" max="12" width="20" customWidth="1"/>
  </cols>
  <sheetData>
    <row r="1" spans="1:12" ht="18.75" x14ac:dyDescent="0.3">
      <c r="A1" s="63" t="s">
        <v>99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3" spans="1:12" ht="30" x14ac:dyDescent="0.25">
      <c r="A3" s="29" t="s">
        <v>100</v>
      </c>
      <c r="B3" s="29" t="s">
        <v>101</v>
      </c>
      <c r="C3" s="29" t="s">
        <v>102</v>
      </c>
      <c r="D3" s="46" t="s">
        <v>29</v>
      </c>
      <c r="E3" s="29" t="s">
        <v>103</v>
      </c>
      <c r="F3" s="29" t="s">
        <v>104</v>
      </c>
      <c r="G3" s="29" t="s">
        <v>105</v>
      </c>
      <c r="H3" s="29" t="s">
        <v>106</v>
      </c>
      <c r="I3" s="29" t="s">
        <v>107</v>
      </c>
      <c r="J3" s="29" t="s">
        <v>108</v>
      </c>
      <c r="K3" s="29" t="s">
        <v>109</v>
      </c>
      <c r="L3" s="29" t="s">
        <v>110</v>
      </c>
    </row>
    <row r="4" spans="1:12" x14ac:dyDescent="0.25">
      <c r="A4" s="30" t="s">
        <v>111</v>
      </c>
      <c r="B4" s="32" t="s">
        <v>112</v>
      </c>
      <c r="C4" s="30" t="s">
        <v>113</v>
      </c>
      <c r="D4" s="47">
        <v>5.91</v>
      </c>
      <c r="E4" s="31">
        <v>3.9</v>
      </c>
      <c r="F4" s="31">
        <f>2*(D4+E4)</f>
        <v>19.62</v>
      </c>
      <c r="G4" s="31">
        <v>3.9</v>
      </c>
      <c r="H4" s="31">
        <f>F4*G4</f>
        <v>76.518000000000001</v>
      </c>
      <c r="I4" s="49">
        <f>H4</f>
        <v>76.518000000000001</v>
      </c>
      <c r="J4" s="31">
        <f>H4</f>
        <v>76.518000000000001</v>
      </c>
      <c r="K4" s="31">
        <v>0</v>
      </c>
      <c r="L4" s="31">
        <v>0</v>
      </c>
    </row>
    <row r="5" spans="1:12" x14ac:dyDescent="0.25">
      <c r="A5" s="30" t="s">
        <v>114</v>
      </c>
      <c r="B5" s="32" t="s">
        <v>112</v>
      </c>
      <c r="C5" s="30" t="s">
        <v>113</v>
      </c>
      <c r="D5" s="47">
        <v>3.6</v>
      </c>
      <c r="E5" s="31">
        <v>3.18</v>
      </c>
      <c r="F5" s="31">
        <f>2*(D5+E5)</f>
        <v>13.56</v>
      </c>
      <c r="G5" s="31">
        <v>3.9</v>
      </c>
      <c r="H5" s="31">
        <f>F5*G5</f>
        <v>52.884</v>
      </c>
      <c r="I5" s="49">
        <f>H5</f>
        <v>52.884</v>
      </c>
      <c r="J5" s="31">
        <f>H5</f>
        <v>52.884</v>
      </c>
      <c r="K5" s="31">
        <v>0</v>
      </c>
      <c r="L5" s="31">
        <v>0</v>
      </c>
    </row>
    <row r="6" spans="1:12" x14ac:dyDescent="0.25">
      <c r="A6" s="30" t="s">
        <v>115</v>
      </c>
      <c r="B6" s="32" t="s">
        <v>112</v>
      </c>
      <c r="C6" s="30" t="s">
        <v>116</v>
      </c>
      <c r="D6" s="48" t="s">
        <v>117</v>
      </c>
      <c r="E6" s="32" t="s">
        <v>118</v>
      </c>
      <c r="F6" s="31">
        <v>10.09</v>
      </c>
      <c r="G6" s="31">
        <v>3.9</v>
      </c>
      <c r="H6" s="31">
        <f>F6*G6</f>
        <v>39.350999999999999</v>
      </c>
      <c r="I6" s="49">
        <f>H6</f>
        <v>39.350999999999999</v>
      </c>
      <c r="J6" s="31">
        <f>H6</f>
        <v>39.350999999999999</v>
      </c>
      <c r="K6" s="31">
        <v>0</v>
      </c>
      <c r="L6" s="31">
        <v>0</v>
      </c>
    </row>
    <row r="7" spans="1:12" x14ac:dyDescent="0.25">
      <c r="A7" s="30" t="s">
        <v>119</v>
      </c>
      <c r="B7" s="32" t="s">
        <v>112</v>
      </c>
      <c r="C7" s="30" t="s">
        <v>113</v>
      </c>
      <c r="D7" s="47">
        <v>3.4</v>
      </c>
      <c r="E7" s="31">
        <v>4.0599999999999996</v>
      </c>
      <c r="F7" s="31">
        <f>2*(D7+E7)</f>
        <v>14.919999999999998</v>
      </c>
      <c r="G7" s="31">
        <v>2.8</v>
      </c>
      <c r="H7" s="31">
        <f>F7*G7</f>
        <v>41.775999999999989</v>
      </c>
      <c r="I7" s="31">
        <f>H7</f>
        <v>41.775999999999989</v>
      </c>
      <c r="J7" s="31">
        <f>H7</f>
        <v>41.775999999999989</v>
      </c>
      <c r="K7" s="31">
        <v>0</v>
      </c>
      <c r="L7" s="31">
        <v>0</v>
      </c>
    </row>
    <row r="8" spans="1:12" x14ac:dyDescent="0.25">
      <c r="A8" s="30" t="s">
        <v>120</v>
      </c>
      <c r="B8" s="32" t="s">
        <v>121</v>
      </c>
      <c r="C8" s="30" t="s">
        <v>116</v>
      </c>
      <c r="D8" s="48"/>
      <c r="E8" s="32"/>
      <c r="F8" s="31">
        <v>11.92</v>
      </c>
      <c r="G8" s="31">
        <v>3.34</v>
      </c>
      <c r="H8" s="31">
        <f>F8*G8</f>
        <v>39.812799999999996</v>
      </c>
      <c r="I8" s="31">
        <v>0</v>
      </c>
      <c r="J8" s="31">
        <v>0</v>
      </c>
      <c r="K8" s="31">
        <f>H8</f>
        <v>39.812799999999996</v>
      </c>
      <c r="L8" s="31">
        <f>H8</f>
        <v>39.812799999999996</v>
      </c>
    </row>
    <row r="10" spans="1:12" x14ac:dyDescent="0.25">
      <c r="A10" s="24" t="s">
        <v>122</v>
      </c>
      <c r="B10" s="32"/>
      <c r="C10" s="32"/>
      <c r="D10" s="48"/>
      <c r="E10" s="32"/>
      <c r="F10" s="32"/>
      <c r="G10" s="32"/>
      <c r="H10" s="33">
        <f>SUM(H4:H8)</f>
        <v>250.34179999999998</v>
      </c>
      <c r="I10" s="33">
        <f>SUM(I4:I8)</f>
        <v>210.52899999999997</v>
      </c>
      <c r="J10" s="33">
        <f>SUM(J4:J8)</f>
        <v>210.52899999999997</v>
      </c>
      <c r="K10" s="33">
        <f>SUM(K4:K8)</f>
        <v>39.812799999999996</v>
      </c>
      <c r="L10" s="33">
        <f>SUM(L4:L8)</f>
        <v>39.812799999999996</v>
      </c>
    </row>
    <row r="11" spans="1:12" x14ac:dyDescent="0.25">
      <c r="A11" s="58"/>
      <c r="B11" s="58"/>
      <c r="C11" s="58"/>
      <c r="D11" s="58"/>
      <c r="E11" s="58"/>
      <c r="F11" s="58"/>
      <c r="G11" s="58"/>
      <c r="H11" s="58" t="s">
        <v>126</v>
      </c>
      <c r="I11" s="29"/>
      <c r="J11" s="29"/>
      <c r="K11" s="29"/>
      <c r="L11" s="29"/>
    </row>
    <row r="12" spans="1:12" s="21" customFormat="1" x14ac:dyDescent="0.25">
      <c r="A12" s="59" t="s">
        <v>124</v>
      </c>
      <c r="B12" s="60" t="s">
        <v>112</v>
      </c>
      <c r="C12" s="59" t="s">
        <v>116</v>
      </c>
      <c r="D12" s="61">
        <v>2.15</v>
      </c>
      <c r="E12" s="61">
        <v>4.4400000000000004</v>
      </c>
      <c r="F12" s="62" t="s">
        <v>125</v>
      </c>
      <c r="G12" s="62" t="s">
        <v>125</v>
      </c>
      <c r="H12" s="61">
        <f>D12*E12</f>
        <v>9.5460000000000012</v>
      </c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INFRA-FUNDAÇÃO</vt:lpstr>
      <vt:lpstr>Viga_14x30_L14.92m SALA NOVA</vt:lpstr>
      <vt:lpstr>PILARES</vt:lpstr>
      <vt:lpstr>PLUVIAL</vt:lpstr>
      <vt:lpstr>PISO E COBERTURA</vt:lpstr>
      <vt:lpstr>Pintura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Antônio Vasconcelos</cp:lastModifiedBy>
  <dcterms:modified xsi:type="dcterms:W3CDTF">2026-01-09T19:54:55Z</dcterms:modified>
</cp:coreProperties>
</file>