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H:\Administração e Fazenda\contabilidade\LOA\LOA - 2024\LOA Para Camara\"/>
    </mc:Choice>
  </mc:AlternateContent>
  <xr:revisionPtr revIDLastSave="0" documentId="13_ncr:1_{0E83A412-E709-42E8-823E-DE5EC2EB54C8}" xr6:coauthVersionLast="47" xr6:coauthVersionMax="47" xr10:uidLastSave="{00000000-0000-0000-0000-000000000000}"/>
  <bookViews>
    <workbookView xWindow="-120" yWindow="-120" windowWidth="20730" windowHeight="11160" firstSheet="2" activeTab="2" xr2:uid="{00000000-000D-0000-FFFF-FFFF00000000}"/>
  </bookViews>
  <sheets>
    <sheet name="RENÚNCIA" sheetId="1" r:id="rId1"/>
    <sheet name="MARGEM DE EXPANSÃO" sheetId="2" r:id="rId2"/>
    <sheet name="METAS FISCAIS" sheetId="3" r:id="rId3"/>
    <sheet name="EVOLUÇÃO DA RECEITA" sheetId="4" r:id="rId4"/>
    <sheet name="METODOLOGIA DE CÁLCULO" sheetId="5" r:id="rId5"/>
    <sheet name="RECEITA E DESPESA POR GRUPO" sheetId="6" r:id="rId6"/>
    <sheet name="RECEITA E DESPESA FUNDO" sheetId="8" r:id="rId7"/>
    <sheet name="PESSOAL RCL" sheetId="9" r:id="rId8"/>
    <sheet name="MDE" sheetId="11" r:id="rId9"/>
    <sheet name="ASPS" sheetId="12" r:id="rId10"/>
    <sheet name="OP CRÉDITO" sheetId="13" r:id="rId11"/>
  </sheets>
  <externalReferences>
    <externalReference r:id="rId1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4" l="1"/>
  <c r="E4" i="4"/>
  <c r="F4" i="4" s="1"/>
  <c r="G4" i="4" s="1"/>
  <c r="H4" i="4" s="1"/>
  <c r="E6" i="4"/>
  <c r="F6" i="4"/>
  <c r="G6" i="4"/>
  <c r="H6" i="4"/>
  <c r="C7" i="4"/>
  <c r="C6" i="4" s="1"/>
  <c r="D7" i="4"/>
  <c r="D6" i="4" s="1"/>
  <c r="C13" i="4"/>
  <c r="C12" i="4" s="1"/>
  <c r="D13" i="4"/>
  <c r="D12" i="4" s="1"/>
  <c r="E13" i="4"/>
  <c r="E12" i="4" s="1"/>
  <c r="F14" i="4"/>
  <c r="G14" i="4" s="1"/>
  <c r="F15" i="4"/>
  <c r="F16" i="4"/>
  <c r="G16" i="4" s="1"/>
  <c r="H16" i="4" s="1"/>
  <c r="F17" i="4"/>
  <c r="G17" i="4" s="1"/>
  <c r="H17" i="4" s="1"/>
  <c r="C21" i="4"/>
  <c r="C19" i="4" s="1"/>
  <c r="D21" i="4"/>
  <c r="D19" i="4" s="1"/>
  <c r="E21" i="4"/>
  <c r="E19" i="4" s="1"/>
  <c r="F23" i="4"/>
  <c r="G23" i="4" s="1"/>
  <c r="F24" i="4"/>
  <c r="F25" i="4"/>
  <c r="G25" i="4" s="1"/>
  <c r="H25" i="4" s="1"/>
  <c r="F26" i="4"/>
  <c r="G26" i="4" s="1"/>
  <c r="H26" i="4" s="1"/>
  <c r="F27" i="4"/>
  <c r="G27" i="4" s="1"/>
  <c r="H27" i="4" s="1"/>
  <c r="F28" i="4"/>
  <c r="G28" i="4" s="1"/>
  <c r="H28" i="4" s="1"/>
  <c r="F29" i="4"/>
  <c r="G29" i="4" s="1"/>
  <c r="H29" i="4" s="1"/>
  <c r="F30" i="4"/>
  <c r="G30" i="4" s="1"/>
  <c r="H30" i="4" s="1"/>
  <c r="C31" i="4"/>
  <c r="D31" i="4"/>
  <c r="E31" i="4"/>
  <c r="F32" i="4"/>
  <c r="F31" i="4" s="1"/>
  <c r="C35" i="4"/>
  <c r="D35" i="4"/>
  <c r="F35" i="4"/>
  <c r="E38" i="4"/>
  <c r="G46" i="4"/>
  <c r="H46" i="4" s="1"/>
  <c r="H35" i="4" s="1"/>
  <c r="E47" i="4"/>
  <c r="C48" i="4"/>
  <c r="D48" i="4"/>
  <c r="E48" i="4"/>
  <c r="F53" i="4"/>
  <c r="G53" i="4" s="1"/>
  <c r="F54" i="4"/>
  <c r="G54" i="4" s="1"/>
  <c r="H54" i="4" s="1"/>
  <c r="G58" i="4"/>
  <c r="H58" i="4" s="1"/>
  <c r="F59" i="4"/>
  <c r="G59" i="4" s="1"/>
  <c r="H59" i="4" s="1"/>
  <c r="F61" i="4"/>
  <c r="G61" i="4" s="1"/>
  <c r="H61" i="4" s="1"/>
  <c r="F62" i="4"/>
  <c r="G62" i="4" s="1"/>
  <c r="H62" i="4" s="1"/>
  <c r="C65" i="4"/>
  <c r="D65" i="4"/>
  <c r="E65" i="4"/>
  <c r="F65" i="4"/>
  <c r="G66" i="4"/>
  <c r="G67" i="4"/>
  <c r="H67" i="4" s="1"/>
  <c r="C68" i="4"/>
  <c r="D68" i="4"/>
  <c r="E68" i="4"/>
  <c r="F69" i="4"/>
  <c r="G69" i="4" s="1"/>
  <c r="F71" i="4"/>
  <c r="G71" i="4" s="1"/>
  <c r="H71" i="4" s="1"/>
  <c r="G72" i="4"/>
  <c r="H72" i="4" s="1"/>
  <c r="F75" i="4"/>
  <c r="G75" i="4"/>
  <c r="H75" i="4"/>
  <c r="C76" i="4"/>
  <c r="D76" i="4"/>
  <c r="E76" i="4"/>
  <c r="F76" i="4"/>
  <c r="G77" i="4"/>
  <c r="G78" i="4"/>
  <c r="H78" i="4" s="1"/>
  <c r="G79" i="4"/>
  <c r="H79" i="4" s="1"/>
  <c r="G80" i="4"/>
  <c r="H80" i="4" s="1"/>
  <c r="C82" i="4"/>
  <c r="D82" i="4"/>
  <c r="E82" i="4"/>
  <c r="G83" i="4"/>
  <c r="H83" i="4" s="1"/>
  <c r="G84" i="4"/>
  <c r="H84" i="4" s="1"/>
  <c r="F85" i="4"/>
  <c r="F86" i="4"/>
  <c r="G86" i="4" s="1"/>
  <c r="H86" i="4" s="1"/>
  <c r="F87" i="4"/>
  <c r="G87" i="4" s="1"/>
  <c r="H87" i="4" s="1"/>
  <c r="F88" i="4"/>
  <c r="G88" i="4" s="1"/>
  <c r="H88" i="4" s="1"/>
  <c r="F89" i="4"/>
  <c r="G89" i="4" s="1"/>
  <c r="H89" i="4" s="1"/>
  <c r="C90" i="4"/>
  <c r="D90" i="4"/>
  <c r="E90" i="4"/>
  <c r="F91" i="4"/>
  <c r="G91" i="4" s="1"/>
  <c r="F92" i="4"/>
  <c r="C93" i="4"/>
  <c r="D93" i="4"/>
  <c r="E93" i="4"/>
  <c r="F94" i="4"/>
  <c r="F95" i="4"/>
  <c r="G95" i="4" s="1"/>
  <c r="H95" i="4" s="1"/>
  <c r="C96" i="4"/>
  <c r="D96" i="4"/>
  <c r="E96" i="4"/>
  <c r="F97" i="4"/>
  <c r="F98" i="4"/>
  <c r="G98" i="4" s="1"/>
  <c r="H98" i="4" s="1"/>
  <c r="C101" i="4"/>
  <c r="C99" i="4" s="1"/>
  <c r="D101" i="4"/>
  <c r="D99" i="4" s="1"/>
  <c r="E101" i="4"/>
  <c r="E99" i="4" s="1"/>
  <c r="G101" i="4"/>
  <c r="H101" i="4"/>
  <c r="G102" i="4"/>
  <c r="H102" i="4" s="1"/>
  <c r="F103" i="4"/>
  <c r="G103" i="4" s="1"/>
  <c r="H103" i="4" s="1"/>
  <c r="F12" i="12"/>
  <c r="D12" i="12"/>
  <c r="D4" i="12"/>
  <c r="D5" i="12"/>
  <c r="D6" i="12"/>
  <c r="D7" i="12"/>
  <c r="D8" i="12"/>
  <c r="D9" i="12"/>
  <c r="D3" i="12"/>
  <c r="G16" i="11"/>
  <c r="F16" i="11"/>
  <c r="D16" i="11"/>
  <c r="D4" i="11"/>
  <c r="D5" i="11"/>
  <c r="D6" i="11"/>
  <c r="D7" i="11"/>
  <c r="D8" i="11"/>
  <c r="D9" i="11"/>
  <c r="D10" i="11"/>
  <c r="D11" i="11"/>
  <c r="D12" i="11"/>
  <c r="D3" i="11"/>
  <c r="D31" i="9"/>
  <c r="C31" i="9"/>
  <c r="C14" i="9"/>
  <c r="C16" i="9" s="1"/>
  <c r="C18" i="9" s="1"/>
  <c r="F231" i="8"/>
  <c r="C231" i="8"/>
  <c r="C227" i="8"/>
  <c r="F221" i="8"/>
  <c r="C221" i="8"/>
  <c r="F212" i="8"/>
  <c r="F236" i="8" s="1"/>
  <c r="C212" i="8"/>
  <c r="F177" i="8"/>
  <c r="C177" i="8"/>
  <c r="F173" i="8"/>
  <c r="C173" i="8"/>
  <c r="F167" i="8"/>
  <c r="C167" i="8"/>
  <c r="F158" i="8"/>
  <c r="C158" i="8"/>
  <c r="F124" i="8"/>
  <c r="C124" i="8"/>
  <c r="F120" i="8"/>
  <c r="C120" i="8"/>
  <c r="F114" i="8"/>
  <c r="C114" i="8"/>
  <c r="F105" i="8"/>
  <c r="C105" i="8"/>
  <c r="F73" i="8"/>
  <c r="C73" i="8"/>
  <c r="F69" i="8"/>
  <c r="C69" i="8"/>
  <c r="F63" i="8"/>
  <c r="C63" i="8"/>
  <c r="F54" i="8"/>
  <c r="C54" i="8"/>
  <c r="F23" i="8"/>
  <c r="F19" i="8"/>
  <c r="F13" i="8"/>
  <c r="F4" i="8"/>
  <c r="C23" i="8"/>
  <c r="C19" i="8"/>
  <c r="C13" i="8"/>
  <c r="C4" i="8"/>
  <c r="E40" i="6"/>
  <c r="E41" i="6"/>
  <c r="E42" i="6"/>
  <c r="E43" i="6"/>
  <c r="E44" i="6"/>
  <c r="E39" i="6"/>
  <c r="E34" i="6"/>
  <c r="E35" i="6"/>
  <c r="E36" i="6"/>
  <c r="E37" i="6"/>
  <c r="E33" i="6"/>
  <c r="D38" i="6"/>
  <c r="C45" i="6"/>
  <c r="C38" i="6"/>
  <c r="D32" i="6"/>
  <c r="D45" i="6" s="1"/>
  <c r="C32" i="6"/>
  <c r="E21" i="6"/>
  <c r="E22" i="6"/>
  <c r="E20" i="6"/>
  <c r="E15" i="6"/>
  <c r="E16" i="6"/>
  <c r="E17" i="6"/>
  <c r="E18" i="6"/>
  <c r="E14" i="6"/>
  <c r="E6" i="6"/>
  <c r="E7" i="6"/>
  <c r="E8" i="6"/>
  <c r="E9" i="6"/>
  <c r="E10" i="6"/>
  <c r="E11" i="6"/>
  <c r="E12" i="6"/>
  <c r="E5" i="6"/>
  <c r="D23" i="6"/>
  <c r="E23" i="6"/>
  <c r="D19" i="6"/>
  <c r="C23" i="6"/>
  <c r="C19" i="6"/>
  <c r="D13" i="6"/>
  <c r="D4" i="6"/>
  <c r="C13" i="6"/>
  <c r="C4" i="6"/>
  <c r="C28" i="6" s="1"/>
  <c r="C24" i="3"/>
  <c r="C23" i="3"/>
  <c r="C22" i="3"/>
  <c r="C21" i="3"/>
  <c r="B24" i="3"/>
  <c r="B23" i="3"/>
  <c r="B22" i="3"/>
  <c r="B21" i="3"/>
  <c r="C20" i="3"/>
  <c r="B20" i="3"/>
  <c r="C16" i="3"/>
  <c r="B16" i="3"/>
  <c r="C8" i="3"/>
  <c r="B8" i="3"/>
  <c r="B7" i="2"/>
  <c r="B3" i="2"/>
  <c r="D34" i="4" l="1"/>
  <c r="F28" i="8"/>
  <c r="F78" i="8"/>
  <c r="C79" i="8"/>
  <c r="C130" i="8"/>
  <c r="C29" i="8"/>
  <c r="E32" i="6"/>
  <c r="E45" i="6" s="1"/>
  <c r="D28" i="6"/>
  <c r="E19" i="6"/>
  <c r="E4" i="6"/>
  <c r="E38" i="6"/>
  <c r="G32" i="4"/>
  <c r="H32" i="4" s="1"/>
  <c r="H31" i="4" s="1"/>
  <c r="E35" i="4"/>
  <c r="E34" i="4" s="1"/>
  <c r="C34" i="4"/>
  <c r="C5" i="4" s="1"/>
  <c r="G65" i="4"/>
  <c r="F21" i="4"/>
  <c r="F19" i="4" s="1"/>
  <c r="E63" i="4"/>
  <c r="F96" i="4"/>
  <c r="D74" i="4"/>
  <c r="C63" i="4"/>
  <c r="D63" i="4"/>
  <c r="F93" i="4"/>
  <c r="F13" i="4"/>
  <c r="F12" i="4" s="1"/>
  <c r="F68" i="4"/>
  <c r="F63" i="4" s="1"/>
  <c r="F82" i="4"/>
  <c r="G76" i="4"/>
  <c r="F99" i="4"/>
  <c r="E74" i="4"/>
  <c r="G35" i="4"/>
  <c r="F90" i="4"/>
  <c r="C74" i="4"/>
  <c r="G99" i="4"/>
  <c r="G68" i="4"/>
  <c r="H69" i="4"/>
  <c r="H68" i="4" s="1"/>
  <c r="H91" i="4"/>
  <c r="H53" i="4"/>
  <c r="H48" i="4" s="1"/>
  <c r="H34" i="4" s="1"/>
  <c r="G48" i="4"/>
  <c r="H23" i="4"/>
  <c r="H99" i="4"/>
  <c r="H14" i="4"/>
  <c r="G92" i="4"/>
  <c r="H92" i="4" s="1"/>
  <c r="G85" i="4"/>
  <c r="F48" i="4"/>
  <c r="F34" i="4" s="1"/>
  <c r="G24" i="4"/>
  <c r="H24" i="4" s="1"/>
  <c r="G15" i="4"/>
  <c r="H15" i="4" s="1"/>
  <c r="G97" i="4"/>
  <c r="G94" i="4"/>
  <c r="H66" i="4"/>
  <c r="H65" i="4" s="1"/>
  <c r="H77" i="4"/>
  <c r="H76" i="4" s="1"/>
  <c r="C237" i="8"/>
  <c r="F182" i="8"/>
  <c r="C183" i="8"/>
  <c r="F129" i="8"/>
  <c r="E13" i="6"/>
  <c r="E28" i="6" s="1"/>
  <c r="B10" i="2"/>
  <c r="D5" i="4" l="1"/>
  <c r="D105" i="4" s="1"/>
  <c r="G31" i="4"/>
  <c r="E5" i="4"/>
  <c r="E105" i="4" s="1"/>
  <c r="G13" i="4"/>
  <c r="G12" i="4" s="1"/>
  <c r="G34" i="4"/>
  <c r="G63" i="4"/>
  <c r="H90" i="4"/>
  <c r="G90" i="4"/>
  <c r="F5" i="4"/>
  <c r="C105" i="4"/>
  <c r="F74" i="4"/>
  <c r="H85" i="4"/>
  <c r="H82" i="4" s="1"/>
  <c r="G82" i="4"/>
  <c r="G21" i="4"/>
  <c r="G19" i="4" s="1"/>
  <c r="H13" i="4"/>
  <c r="H12" i="4" s="1"/>
  <c r="H21" i="4"/>
  <c r="H19" i="4" s="1"/>
  <c r="H63" i="4"/>
  <c r="G93" i="4"/>
  <c r="H94" i="4"/>
  <c r="H93" i="4" s="1"/>
  <c r="G96" i="4"/>
  <c r="H97" i="4"/>
  <c r="H96" i="4" s="1"/>
  <c r="G5" i="4" l="1"/>
  <c r="G74" i="4"/>
  <c r="H74" i="4"/>
  <c r="F105" i="4"/>
  <c r="H5" i="4"/>
  <c r="G105" i="4" l="1"/>
  <c r="H105" i="4"/>
</calcChain>
</file>

<file path=xl/sharedStrings.xml><?xml version="1.0" encoding="utf-8"?>
<sst xmlns="http://schemas.openxmlformats.org/spreadsheetml/2006/main" count="799" uniqueCount="375">
  <si>
    <r>
      <rPr>
        <b/>
        <sz val="11"/>
        <rFont val="Calibri"/>
        <family val="1"/>
      </rPr>
      <t>TRIBUTO</t>
    </r>
  </si>
  <si>
    <r>
      <rPr>
        <b/>
        <sz val="11"/>
        <rFont val="Calibri"/>
        <family val="1"/>
      </rPr>
      <t>MODALIDADE</t>
    </r>
  </si>
  <si>
    <r>
      <rPr>
        <b/>
        <sz val="11"/>
        <rFont val="Calibri"/>
        <family val="1"/>
      </rPr>
      <t>SETORES/ PROGRAMAS/ BENEFICIÁRIO</t>
    </r>
  </si>
  <si>
    <r>
      <rPr>
        <b/>
        <sz val="11"/>
        <rFont val="Calibri"/>
        <family val="1"/>
      </rPr>
      <t>FORMA DE COMPENSAÇÃO</t>
    </r>
  </si>
  <si>
    <t>Código da Receita</t>
  </si>
  <si>
    <t>1.1.0.0.0.00.0.0.00</t>
  </si>
  <si>
    <t>1.2.0.0.0.00.0.0.00</t>
  </si>
  <si>
    <t>1.3.0.0.0.00.0.0.00</t>
  </si>
  <si>
    <t>Rec. Agropecuária</t>
  </si>
  <si>
    <t>1.4.0.0.0.00.0.0.00</t>
  </si>
  <si>
    <t>1.5.0.0.0.00.0.0.00</t>
  </si>
  <si>
    <t>1.6.0.0.0.00.0.0.00</t>
  </si>
  <si>
    <t>1.7.0.0.0.00.0.0.00</t>
  </si>
  <si>
    <t>1.9.0.0.0.00.0.0.00</t>
  </si>
  <si>
    <t>2.1.0.0.00.0.0.00</t>
  </si>
  <si>
    <t>2.2.0.0.00.0.0.00</t>
  </si>
  <si>
    <t>Amort. De Empréstimos</t>
  </si>
  <si>
    <t>2.3.0.0.00.0.0.00</t>
  </si>
  <si>
    <t>2.4.0.0.00.0.0.00</t>
  </si>
  <si>
    <t>2.9.0.0.00.0.0.00</t>
  </si>
  <si>
    <t>7.2.0.0.0.00.0.0.00</t>
  </si>
  <si>
    <t>7.3.0.0.0.00.0.0.00</t>
  </si>
  <si>
    <t>7.9.0.0.0.00.0.0.00</t>
  </si>
  <si>
    <t>8.2.0.0.00.0.0.00</t>
  </si>
  <si>
    <t>8.3.0.0.00.0.0.00</t>
  </si>
  <si>
    <t>8.9.0.0.00.0.0.00</t>
  </si>
  <si>
    <t>3.2.00.00.00.00.00.00</t>
  </si>
  <si>
    <t>3.1.90.00.00.00.00.00</t>
  </si>
  <si>
    <t>3.1.91.00.00.00.00.00</t>
  </si>
  <si>
    <t>3.3.91.00.00.00.00.00</t>
  </si>
  <si>
    <t>4.4.00.00.00.00.00.00</t>
  </si>
  <si>
    <t>4.5.91.00.00.00.00.00</t>
  </si>
  <si>
    <t>4.5.00.00.00.00.00.00 exceto 4.5.91.00.00.00.00.00</t>
  </si>
  <si>
    <t>4.6.00.00.00.00.00.00</t>
  </si>
  <si>
    <t>Rec. Patrimonial</t>
  </si>
  <si>
    <t>Impostos,     Taxas e Contribuição de Melhoria
Contr.de Melhoria</t>
  </si>
  <si>
    <t>Impacto de Novas DOCC (2)</t>
  </si>
  <si>
    <t>Despesas Primárias Previstas (2)</t>
  </si>
  <si>
    <t>MEMÓRIA E METODOLOGIA DE CÁLCULO DA RECEITA</t>
  </si>
  <si>
    <t>Outras Despesas Correntes
Operações Intraorçamentárias</t>
  </si>
  <si>
    <t>3.3.90.00.00.00.00.00</t>
  </si>
  <si>
    <t>Pessoal e Encargos Sociais</t>
  </si>
  <si>
    <t>Pessoal e Encargos Sociais - Operações Intraorçamentárias</t>
  </si>
  <si>
    <t>Código da Despesa</t>
  </si>
  <si>
    <t>DEMONSTRATIVO DE GASTOS COM PESSOAL E ENCARGOS SOCIAIS EM RELAÇÃO À RECEITA CORRENTE LÍQUIDA PREVISTA</t>
  </si>
  <si>
    <t xml:space="preserve">  METODOLOGIA DA IN N° 13/2022, DO TCE RS </t>
  </si>
  <si>
    <t xml:space="preserve"> Receitas Correntes</t>
  </si>
  <si>
    <t xml:space="preserve">(-) 9.1.0.0.0.00.0.0.00.00.00 </t>
  </si>
  <si>
    <t>(R) Deduções das Receitas Correntes</t>
  </si>
  <si>
    <t>Contribuições Sociais Específicas de Estados, DF e Municípios (RPPS)</t>
  </si>
  <si>
    <t>Compensações Financeiras entre o Regime Geral e os Regimes Próprios de Previdência dos Servidores</t>
  </si>
  <si>
    <t>Remuneração dos Recursos do Regime Próprio de Previdência Social - RPPS</t>
  </si>
  <si>
    <t>Deduções</t>
  </si>
  <si>
    <t>(-)  1.2.1.5.00.0.0.00.00.00</t>
  </si>
  <si>
    <t>(-)  1.9.9.9.03.0.0.00.00.00</t>
  </si>
  <si>
    <t>(-) 1.3.2.1.04.0.0.00.00.00</t>
  </si>
  <si>
    <t>(-) Receitas arrecadadas na FR 604</t>
  </si>
  <si>
    <t>Transferências provenientes do Governo Federal destinadas ao vencimento dos agentes comunitários de saúde e dos agentes de combate às endemias</t>
  </si>
  <si>
    <t xml:space="preserve">(-) Emendas Parlamentares  de  Individuais </t>
  </si>
  <si>
    <t>(-) Valor correspondente à soma das receitas arrecadadas no período com o código de acompanhamento da execução orçamentária 3110 - Transferências da União decorrentes de Emendas Parlamentares Individuais.</t>
  </si>
  <si>
    <t>( = )   RECEITA   CORRENTE   LÍQUIDA   PREVISTA   PARA   FINS   DE   LIMITE   DE ENDIVIDAMENTO (II)</t>
  </si>
  <si>
    <t xml:space="preserve">(-)  Emendas Parlamentares   de   Bancada </t>
  </si>
  <si>
    <t>(-) Valor correspondente à soma das receitas arrecadadas no período com o código de acompanhamento da execução orçamentária 3120 - Transferências da União decorrentes de Emendas Parlamentares de Bancada.</t>
  </si>
  <si>
    <t>1.0.0.0.00.0.0.00.00.00</t>
  </si>
  <si>
    <t>Pessoal e encargos Sociais</t>
  </si>
  <si>
    <t>3.1.00.00.00.00.00.00</t>
  </si>
  <si>
    <t xml:space="preserve">3.1.90.01.00.00.00.00 </t>
  </si>
  <si>
    <t>3.1.90.03.00.00.00.00</t>
  </si>
  <si>
    <t>(-) Aposentadorias do RPPS (Recursos do RPPS)</t>
  </si>
  <si>
    <t>(-) Pensões do RPPS (Recursos do RPPS)</t>
  </si>
  <si>
    <t>( - )  Indenizações e Restituições Trabalhistas</t>
  </si>
  <si>
    <t>3.1.90.91.00.00.00.00</t>
  </si>
  <si>
    <t>3.1.90.92.00.00.00.00</t>
  </si>
  <si>
    <t>*1 Decorrentes de decisão judicial da competência de período anterior ao da apuração, elemento de despesa 91 – Sentenças Judiciais (dedução mediante ajuste manual);</t>
  </si>
  <si>
    <t xml:space="preserve">*2 Despesas da competência de período anterior ao da apuração, elemento de despesa 92 – Despesas de Exercícios Anteriores (dedução mediante ajuste manual). </t>
  </si>
  <si>
    <t>As despesas de exercícios anteriores a serem deduzidas referem-se àquelas que, embora tenham sido liquidadas no período de 12 meses considerado pelo demonstrativo, competem a período anterior ao da apuração.</t>
  </si>
  <si>
    <t>Impostos</t>
  </si>
  <si>
    <t>1.1.1.0.00.0.0.00.00.00</t>
  </si>
  <si>
    <t>Cota-Parte do Fundo de Participação dos Municípios - Cota Mensal</t>
  </si>
  <si>
    <t>1.7.1.1.51.1.0.00.00.00</t>
  </si>
  <si>
    <t>Cota-Parte do Fundo de Participação dos Municípios - Cotas Extraordinárias</t>
  </si>
  <si>
    <t>Cota-Parte do Imposto Sobre a Propriedade Territorial Rural</t>
  </si>
  <si>
    <t>1.7.1.1.52.0.0.00.00.00</t>
  </si>
  <si>
    <t>Cota-Parte do Imposto Sobre Operações de Crédito, Câmbio e Seguro, ou Relativas a Títulos ou Valores Mobiliários - Comercialização do Ouro</t>
  </si>
  <si>
    <t>Auxílio Financeiro - Outorga Crédito Tributário ICMS - Art. 5º, Inciso V, EC nº 123/2022</t>
  </si>
  <si>
    <t>Cota-Parte do ICMS</t>
  </si>
  <si>
    <t>Cota-Parte do IPVA</t>
  </si>
  <si>
    <t>Cota-Parte do IPI - Municípios</t>
  </si>
  <si>
    <t>1.7.2.1.50.0.0.00.00.00</t>
  </si>
  <si>
    <t>1.7.2.1.51.0.0.00.00.00</t>
  </si>
  <si>
    <t>1.7.2.1.52.0.0.00.00.00</t>
  </si>
  <si>
    <t>(-) Deduções das receitas acima</t>
  </si>
  <si>
    <t>Serão deduzidas da base de cálculo as naturezas de receita representadas pelo dígito "9" inserido no início da conta cuja característica peculiar seja diferente de 105 (Dedução de Receita para formação do Fundeb).</t>
  </si>
  <si>
    <t>BASE DA RECEITA EDUCAÇÃO (MDE+FUNDEB) - 25%</t>
  </si>
  <si>
    <t>ENSINO FUNDAMENTAL</t>
  </si>
  <si>
    <t>EDUCAÇÃO INFANTIL</t>
  </si>
  <si>
    <t>ENSINO MÉDIO</t>
  </si>
  <si>
    <t>ENSINO SUPERIOR</t>
  </si>
  <si>
    <t>OUTRAS 
SUBFUNÇÕES</t>
  </si>
  <si>
    <t>EDUCAÇÃO 
ESPECIAL</t>
  </si>
  <si>
    <t xml:space="preserve">Serão deduzidas da base de cálculo as naturezas de receita representadas pelo dígito "9" inserido no início da conta  </t>
  </si>
  <si>
    <t>TOTAL I - BASE DA RECEITA DO ASPS - 15%</t>
  </si>
  <si>
    <t>ASSIST.HOSPITALAR E
AMBULAT.</t>
  </si>
  <si>
    <t>VIGILÂNCIA EPIDEMIOLÓGICA</t>
  </si>
  <si>
    <t>Código da FR</t>
  </si>
  <si>
    <t>Operações de Crédito Vinculadas à Educação</t>
  </si>
  <si>
    <t>Operações de Crédito vinculadas à Saúde</t>
  </si>
  <si>
    <t>R E C E I T A S</t>
  </si>
  <si>
    <t>D E S P E S A S</t>
  </si>
  <si>
    <t>Especificação</t>
  </si>
  <si>
    <t>Valor</t>
  </si>
  <si>
    <t>Operaçõs de Crédito Externas</t>
  </si>
  <si>
    <t>T O T A L</t>
  </si>
  <si>
    <t>Recursos de Operações de Crédito</t>
  </si>
  <si>
    <t>Despesa do Executivo</t>
  </si>
  <si>
    <t>Despesa do Legislativo</t>
  </si>
  <si>
    <t>Especificação das Despesas</t>
  </si>
  <si>
    <t>(-)  Sentenças Judiciais de exercícios anteriores*¹</t>
  </si>
  <si>
    <t>(-)  Despesas de pessoal de exercícios anteriores*²</t>
  </si>
  <si>
    <t>( - )  Empenhos com a FR 604</t>
  </si>
  <si>
    <t>( - )  Outras despesas com pessoal</t>
  </si>
  <si>
    <t>Percentual de Comprometimento em relação à RCL prevista</t>
  </si>
  <si>
    <t>Especificação da Despesa</t>
  </si>
  <si>
    <t>Valor Previsto R$</t>
  </si>
  <si>
    <t>Receitas Previstas para o FUNDO</t>
  </si>
  <si>
    <t>Despesas Fixadas para o FUNDO</t>
  </si>
  <si>
    <t>Rec. Contribuições</t>
  </si>
  <si>
    <t>Juros e Encargos da Dívida</t>
  </si>
  <si>
    <t>Outras Despesas Correntes</t>
  </si>
  <si>
    <t>Rec. Industriais</t>
  </si>
  <si>
    <t>Rec. Serviços</t>
  </si>
  <si>
    <t>Transf. Correntes</t>
  </si>
  <si>
    <t>Outras Rec. Corr.</t>
  </si>
  <si>
    <t>DESPESAS DE CAPITAL</t>
  </si>
  <si>
    <t>Oper. De Crédito</t>
  </si>
  <si>
    <t>Investimentos</t>
  </si>
  <si>
    <t>Alienação de Bens</t>
  </si>
  <si>
    <t>Inversões Financeiras</t>
  </si>
  <si>
    <t>Transf. De Capital</t>
  </si>
  <si>
    <t>Amortização da Dívida</t>
  </si>
  <si>
    <t>Outras Rec Capital</t>
  </si>
  <si>
    <t>RESERVA DO  R P P S</t>
  </si>
  <si>
    <t>RESERVA DE CONTINGÊNCIA</t>
  </si>
  <si>
    <t>(-) Deduções da Receita</t>
  </si>
  <si>
    <t>(+) Aportes Financeiros</t>
  </si>
  <si>
    <t>TOTAL</t>
  </si>
  <si>
    <t>RECEITAS CORRENTES</t>
  </si>
  <si>
    <t>DESPESAS CORRENTES</t>
  </si>
  <si>
    <t>RECEITAS CORRENTES INTRA
ORÇAMENTÁRIAS</t>
  </si>
  <si>
    <t>RECEITAS DE CAPITAL INTRA
ORÇAMENTÁRIAS</t>
  </si>
  <si>
    <t>9.X..X.X.XX.X.X</t>
  </si>
  <si>
    <t>RECEITAS DE CAPITAL</t>
  </si>
  <si>
    <t>RECEITAS</t>
  </si>
  <si>
    <t>Orçamento Fiscal</t>
  </si>
  <si>
    <t>Seguridade Social</t>
  </si>
  <si>
    <t>Total</t>
  </si>
  <si>
    <t>Empr. Concedidos</t>
  </si>
  <si>
    <t>RECEITAS CORRENTES INTRA ORÇAMENTÁRIAS</t>
  </si>
  <si>
    <t>RECEITAS DE CAPITAL INTRA ORÇAMENTÁRIAS</t>
  </si>
  <si>
    <t>DESPESAS  DE CAPITAL</t>
  </si>
  <si>
    <t>DESPESAS</t>
  </si>
  <si>
    <t>RESERVA DO R P P S</t>
  </si>
  <si>
    <t>VARIAÇÃO DO IPCA</t>
  </si>
  <si>
    <t>VARIAÇÃO IGP-DI</t>
  </si>
  <si>
    <t>CRESCIMENTO DO PIB</t>
  </si>
  <si>
    <t>SALÁRIO MÍNIMO</t>
  </si>
  <si>
    <t>TAXA SELIC (Média)</t>
  </si>
  <si>
    <t>Outros (especificar)</t>
  </si>
  <si>
    <r>
      <rPr>
        <b/>
        <sz val="11"/>
        <rFont val="Calibri"/>
        <family val="2"/>
        <scheme val="minor"/>
      </rPr>
      <t xml:space="preserve">E) </t>
    </r>
    <r>
      <rPr>
        <sz val="11"/>
        <rFont val="Calibri"/>
        <family val="2"/>
        <scheme val="minor"/>
      </rPr>
      <t>Com base nesses agregados,  detalhamos as estimativas de Receitas:</t>
    </r>
  </si>
  <si>
    <t>ANO</t>
  </si>
  <si>
    <t>(A)  -  RECURSOS DO TESOURO MUNICIPAL</t>
  </si>
  <si>
    <t>ESPECIFICAÇÃO</t>
  </si>
  <si>
    <t>Receitas Totais Previstas</t>
  </si>
  <si>
    <t>Receitas Primárias Previstas (1)</t>
  </si>
  <si>
    <t>Despesas Totais Previstas</t>
  </si>
  <si>
    <t>Resultado Primário Previsto  ( 1 – 2)</t>
  </si>
  <si>
    <t>(B) - RECURSOS DO REGIME PRÓPRIO DE PREVIDÊNCIA SOCIAL</t>
  </si>
  <si>
    <t>Receitas Previdenciárias Totais Previstas</t>
  </si>
  <si>
    <t>Receitas Primárias Previdenciáras Previstas (1)</t>
  </si>
  <si>
    <t>Despesas Previdenciárias Totais Previstas</t>
  </si>
  <si>
    <t>Despesas Primárias Previdenciárias Previstas (2)</t>
  </si>
  <si>
    <t>Resultado Primário Previsto para o RPPS  ( 1 – 2)</t>
  </si>
  <si>
    <t>(C) – CONSOLIDAÇÃO GERAL  (A + B)</t>
  </si>
  <si>
    <t>R$</t>
  </si>
  <si>
    <t>EVENTO</t>
  </si>
  <si>
    <t>Aumento Permanente da Receita  (1)</t>
  </si>
  <si>
    <t>Decorrente de Receitas Tributárias</t>
  </si>
  <si>
    <t>Decorrente de Transferências Correntes</t>
  </si>
  <si>
    <t>(-)  Transferências ao FUNDEB</t>
  </si>
  <si>
    <t>Relativas a  Pessoal e Encargos Sociais</t>
  </si>
  <si>
    <t>Relativas a  Outras Despesas Correntes</t>
  </si>
  <si>
    <t>Margem Líquida de Expansão de DOCC (1 – 2)</t>
  </si>
  <si>
    <r>
      <rPr>
        <b/>
        <sz val="12"/>
        <rFont val="Calibri"/>
        <family val="2"/>
      </rPr>
      <t>Valor Previsto 20</t>
    </r>
    <r>
      <rPr>
        <b/>
        <u/>
        <sz val="12"/>
        <rFont val="Calibri"/>
        <family val="2"/>
      </rPr>
      <t>     </t>
    </r>
  </si>
  <si>
    <r>
      <rPr>
        <b/>
        <sz val="12"/>
        <rFont val="Calibri"/>
        <family val="2"/>
        <scheme val="minor"/>
      </rPr>
      <t>VALORES PREVISTOS NA LEI
DE ORÇAMENTO</t>
    </r>
  </si>
  <si>
    <r>
      <rPr>
        <b/>
        <sz val="12"/>
        <rFont val="Calibri"/>
        <family val="2"/>
        <scheme val="minor"/>
      </rPr>
      <t>VALORES PREVISTOS NA LEI DE
ORÇAMENTO</t>
    </r>
  </si>
  <si>
    <r>
      <rPr>
        <sz val="12"/>
        <rFont val="Calibri"/>
        <family val="2"/>
        <scheme val="minor"/>
      </rPr>
      <t>Impostos, Taxas e Contr. de
Melhoria</t>
    </r>
  </si>
  <si>
    <r>
      <rPr>
        <b/>
        <sz val="12"/>
        <rFont val="Calibri"/>
        <family val="2"/>
        <scheme val="minor"/>
      </rPr>
      <t>Seguridade
Social</t>
    </r>
  </si>
  <si>
    <r>
      <rPr>
        <sz val="12"/>
        <rFont val="Calibri"/>
        <family val="2"/>
        <scheme val="minor"/>
      </rPr>
      <t>Pessoal e Encargos Sociais
Operações Intraorçamentárias</t>
    </r>
  </si>
  <si>
    <r>
      <rPr>
        <sz val="12"/>
        <rFont val="Calibri"/>
        <family val="2"/>
        <scheme val="minor"/>
      </rPr>
      <t>Outras Despesas Correntes
Operações Intraorçamentárias</t>
    </r>
  </si>
  <si>
    <r>
      <rPr>
        <sz val="12"/>
        <rFont val="Calibri"/>
        <family val="2"/>
        <scheme val="minor"/>
      </rPr>
      <t>Inversões Financeiras
Operações Intraorçamentárias</t>
    </r>
  </si>
  <si>
    <t>3.1.90.00.00.00.00</t>
  </si>
  <si>
    <t>3.1.91.00.00.00.00</t>
  </si>
  <si>
    <t>3.2.00.00.00.00.00</t>
  </si>
  <si>
    <t>3.3.90.00.00.00.00</t>
  </si>
  <si>
    <t>3.3.91.00.00.00.00</t>
  </si>
  <si>
    <t>4.4.00.00.00.00.00</t>
  </si>
  <si>
    <t>4.5.00.00.00.00.00 exceto 4.5.91.00.00.00.00</t>
  </si>
  <si>
    <t>4.5.91.00.00.00.00</t>
  </si>
  <si>
    <t>4.6.00.00.00.00.00</t>
  </si>
  <si>
    <r>
      <rPr>
        <sz val="12"/>
        <rFont val="Calibri"/>
        <family val="2"/>
      </rPr>
      <t>Outras Despesas Correntes –
Operações Intraorçamentárias</t>
    </r>
  </si>
  <si>
    <r>
      <rPr>
        <sz val="12"/>
        <rFont val="Calibri"/>
        <family val="2"/>
      </rPr>
      <t>Inversões Financeiras –
Operações Intraorçamentárias</t>
    </r>
  </si>
  <si>
    <r>
      <rPr>
        <b/>
        <sz val="12"/>
        <rFont val="Calibri"/>
        <family val="2"/>
      </rPr>
      <t>Nota</t>
    </r>
    <r>
      <rPr>
        <sz val="12"/>
        <rFont val="Calibri"/>
        <family val="2"/>
      </rPr>
      <t>:    O  valor  da  linha    “ Aportes  Financeiros"  corresponderá  ao    montante  de  recursos “Próprios”  que o Município destinará ao  FUNDO, se for o caso.</t>
    </r>
  </si>
  <si>
    <r>
      <rPr>
        <b/>
        <sz val="12"/>
        <color rgb="FF333333"/>
        <rFont val="Calibri"/>
        <family val="2"/>
        <scheme val="minor"/>
      </rPr>
      <t>Código /  Especificação</t>
    </r>
  </si>
  <si>
    <r>
      <rPr>
        <b/>
        <sz val="12"/>
        <color rgb="FF333333"/>
        <rFont val="Calibri"/>
        <family val="2"/>
        <scheme val="minor"/>
      </rPr>
      <t>( =) RECEITA CORRENTE  LÍQUIDA PREVISTA PARA FINS DE LIMITE  DE GASTOS COM PESSOAL (III)</t>
    </r>
  </si>
  <si>
    <t>PREVISÃO</t>
  </si>
  <si>
    <t>ESPECIFICAÇÃO*¹</t>
  </si>
  <si>
    <t>GASTOS MDE</t>
  </si>
  <si>
    <t>GASTOS FUNDEB</t>
  </si>
  <si>
    <t>TOTAL  FIXADO</t>
  </si>
  <si>
    <t>ATENÇÃO BÁSICA</t>
  </si>
  <si>
    <t>VIGILÂNCIA SANITÁRIA</t>
  </si>
  <si>
    <t>ALIMENTAÇÃO E NUTRIÇÃO</t>
  </si>
  <si>
    <t>OUTRAS SUBFUNÇÕES</t>
  </si>
  <si>
    <r>
      <rPr>
        <b/>
        <sz val="12"/>
        <rFont val="Calibri"/>
        <family val="2"/>
        <scheme val="minor"/>
      </rPr>
      <t xml:space="preserve">Proj/ Atividade:
</t>
    </r>
    <r>
      <rPr>
        <sz val="12"/>
        <rFont val="Calibri"/>
        <family val="2"/>
        <scheme val="minor"/>
      </rPr>
      <t>Elemento:</t>
    </r>
  </si>
  <si>
    <r>
      <rPr>
        <sz val="12"/>
        <rFont val="Calibri"/>
        <family val="2"/>
        <scheme val="minor"/>
      </rPr>
      <t>Proj/Atividade
Elemento:</t>
    </r>
  </si>
  <si>
    <t>Não haverá renuncia de Receita em 2024</t>
  </si>
  <si>
    <r>
      <t>MUNICÍPIO DE SÃO PEDRO DA SERRA</t>
    </r>
    <r>
      <rPr>
        <b/>
        <u/>
        <sz val="12"/>
        <rFont val="Calibri"/>
        <family val="2"/>
      </rPr>
      <t xml:space="preserve">
</t>
    </r>
    <r>
      <rPr>
        <b/>
        <sz val="12"/>
        <rFont val="Calibri"/>
        <family val="2"/>
      </rPr>
      <t>LEI ORÇAMENTÁRIA ANUAL PARA 2024</t>
    </r>
    <r>
      <rPr>
        <b/>
        <u/>
        <sz val="12"/>
        <rFont val="Calibri"/>
        <family val="2"/>
      </rPr>
      <t xml:space="preserve">
</t>
    </r>
    <r>
      <rPr>
        <b/>
        <sz val="12"/>
        <rFont val="Calibri"/>
        <family val="2"/>
      </rPr>
      <t>DEMONSTRATIVO DA MARGEM DE EXPANSÃO DAS DESPESAS OBRIGATÓRIAS DE CARÁTER CONTINUADO
LRF Art. 5º, inciso V</t>
    </r>
  </si>
  <si>
    <r>
      <t>MUNICÍPIO DE SÃO PEDRO DA SERRA</t>
    </r>
    <r>
      <rPr>
        <b/>
        <u/>
        <sz val="11"/>
        <rFont val="Calibri"/>
        <family val="1"/>
      </rPr>
      <t xml:space="preserve">
</t>
    </r>
    <r>
      <rPr>
        <b/>
        <sz val="11"/>
        <rFont val="Calibri"/>
        <family val="1"/>
      </rPr>
      <t>LEI ORÇAMENTÁRIA ANUAL PARA 2024</t>
    </r>
    <r>
      <rPr>
        <b/>
        <u/>
        <sz val="11"/>
        <rFont val="Calibri"/>
        <family val="1"/>
      </rPr>
      <t xml:space="preserve">
</t>
    </r>
    <r>
      <rPr>
        <b/>
        <sz val="11"/>
        <rFont val="Calibri"/>
        <family val="1"/>
      </rPr>
      <t>DEMONSTRATIVO DA ESTIMATIVA E COMPENSAÇÃO DA RENÚNCIA DE RECEITA
LRF Art. 5º, inciso V
Lei de Diretrizes Orçamentárias, art. 59</t>
    </r>
  </si>
  <si>
    <t>VALOR DA RENÚNCIA EM
2024</t>
  </si>
  <si>
    <t>MUNICÍPIO DE  SÃO PEDRO DA SERRA
LEI ORÇAMENTÁRIA ANUAL PARA 2024   
DEMONSTRATIVO DA COMPATIBILIDADE E ATUALIZAÇÃO DAS METAS FISCAIS
LRF Art. 5º</t>
  </si>
  <si>
    <t>METAS FISCAIS FIXADAS NA LDO
PARA 2024</t>
  </si>
  <si>
    <t>METAS FISCAIS FIXADAS NA LDO PARA 2024</t>
  </si>
  <si>
    <t>Código a partir de 2023</t>
  </si>
  <si>
    <t>CONTAS</t>
  </si>
  <si>
    <t>ARRECADADA</t>
  </si>
  <si>
    <t>REESTIMADO</t>
  </si>
  <si>
    <t>PROJETADO</t>
  </si>
  <si>
    <t>CONSOLIDADAS ANUAIS</t>
  </si>
  <si>
    <t>Receitas Correntes</t>
  </si>
  <si>
    <t>Impostos, Taxas e Contribuições de Melhoria</t>
  </si>
  <si>
    <t>IRRF s/Rend.Trabalho - Principal - Ativos/Inativos do Poder Executivo/Indiretas</t>
  </si>
  <si>
    <t>IRRF s/Rend.Trabalho - Principal - Ativos/Inativos do Poder Legislativo</t>
  </si>
  <si>
    <t xml:space="preserve"> Demais Impostos</t>
  </si>
  <si>
    <t>Taxas</t>
  </si>
  <si>
    <t>Contribuição de Melhoria</t>
  </si>
  <si>
    <t>Contribuições</t>
  </si>
  <si>
    <t>Contribuições Sociais</t>
  </si>
  <si>
    <t>Contribuição para os Fundos de Assistência Médica</t>
  </si>
  <si>
    <t>Outras Contribuições Sociais</t>
  </si>
  <si>
    <t xml:space="preserve">Contribuições Sociais específicas de Estados, DF, Municípios </t>
  </si>
  <si>
    <t>Contribuições Econômicas</t>
  </si>
  <si>
    <t>Contribuição para o Custeio do Serviço de Iluminação Pública</t>
  </si>
  <si>
    <t>Receita Patrimonial</t>
  </si>
  <si>
    <t>Exploração do Patrimônio Imobiliário do Estado</t>
  </si>
  <si>
    <t>Valores Mobiliários</t>
  </si>
  <si>
    <t>Remuneração de Depósitos de Recursos Vinculados - Principal</t>
  </si>
  <si>
    <t>Remuneração de Depósitos de Recursos Não Vinculados - Principal</t>
  </si>
  <si>
    <t>Juros de Títulos de Renda</t>
  </si>
  <si>
    <t>Outros Valores Mobiliários</t>
  </si>
  <si>
    <t>Delegação de Serviços Públicos Mediante Concessão, Permissão, Autorização ou Licença</t>
  </si>
  <si>
    <t>Cessão de Direitos</t>
  </si>
  <si>
    <t>Demais Receitas Patrimoniais</t>
  </si>
  <si>
    <t>Receita Agropecuária</t>
  </si>
  <si>
    <t>Receita Industrial</t>
  </si>
  <si>
    <t>Receita de Serviços</t>
  </si>
  <si>
    <t xml:space="preserve">1.6.4.1.01.00 +1.6.4.1.03.00 </t>
  </si>
  <si>
    <t>Retorno de Operações -  Juros e Encargos Financeiros / Rem. s/Repasse para Programas de Desenv.Econômico</t>
  </si>
  <si>
    <t>Demais Serviços</t>
  </si>
  <si>
    <t>Transferências Correntes</t>
  </si>
  <si>
    <t>Transferências da União e de suas Entidades</t>
  </si>
  <si>
    <t>Cota-Parte do Fundo de Participação do Municípios – 1% Cota entregue no mês de dezembro</t>
  </si>
  <si>
    <t>Cota-Parte do Fundo de Participação dos Municípios - 1% Cota entregue no mês de julho</t>
  </si>
  <si>
    <t>Cota-Parte do Fundo de Participação dos Municípios - 1% Cota entregue no mês de setembro</t>
  </si>
  <si>
    <t>Transferência da Compensação Financeira pela Exploração de Recursos Naturais</t>
  </si>
  <si>
    <t>Transferência de Recursos do Sistema Único de Saúde – SUS – Repasses Fundo a Fundo</t>
  </si>
  <si>
    <t>Transferências de Recursos do Fundo Nacional de Assistência Social – FNAS</t>
  </si>
  <si>
    <t>Transferências de Recursos do Fundo Nacional do Desenvolvimento da Educação – FNDE</t>
  </si>
  <si>
    <t>Transferência Financeira do ICMS – Desoneração – L.C. Nº 87/96</t>
  </si>
  <si>
    <t>Transferências de Convênios da União e de Suas Entidades</t>
  </si>
  <si>
    <t>Outras Transferências da União</t>
  </si>
  <si>
    <t>Transferências dos Estados e do Distrito Federal e de suas Entidades</t>
  </si>
  <si>
    <t>Cota-Parte da Contribuição de Intervenção no Domínio Econômico</t>
  </si>
  <si>
    <t>Outras Participações na Receita dos Estados</t>
  </si>
  <si>
    <t>Outras Transferências dos Estados</t>
  </si>
  <si>
    <t>Transferência de Recursos do Estado para Programas de Saúde – Repasse Fundo a Fundo</t>
  </si>
  <si>
    <t>Transferência de Convênios dos Estados e do Distrito Federal e de Suas Entidades</t>
  </si>
  <si>
    <t>Transferências dos Municípios e de suas Entidades</t>
  </si>
  <si>
    <t>Transferências de Instituições Privadas</t>
  </si>
  <si>
    <t>Transferências de Recursos do FUNDEB - Principal</t>
  </si>
  <si>
    <t>Transferências do Exterior</t>
  </si>
  <si>
    <t>Transferências de Pessoas Físicas</t>
  </si>
  <si>
    <t>Outras Receitas Correntes</t>
  </si>
  <si>
    <t>Multas Administrativas, Contratuais e Judiciais</t>
  </si>
  <si>
    <t>Indenizações, Restituições e Ressarcimentos</t>
  </si>
  <si>
    <t>Restituição de Convênios -  Financeiras</t>
  </si>
  <si>
    <t>Outras Indenizações, Restituições e Ressarcimentos</t>
  </si>
  <si>
    <t>Demais Receitas Correntes</t>
  </si>
  <si>
    <t>Contrapartida de Subvenções ou Subsídios</t>
  </si>
  <si>
    <t>Variação Cambial</t>
  </si>
  <si>
    <t>Encargos Legais pela Inscrição em Dívida Ativa e Receitas de Ônus de Sucumbência</t>
  </si>
  <si>
    <t>Outras Receitas Financeiras</t>
  </si>
  <si>
    <t>Outras Receitas (demais receitas diversas)</t>
  </si>
  <si>
    <t>Receitas de Capital</t>
  </si>
  <si>
    <t>Operações de Crédito</t>
  </si>
  <si>
    <t>Alienação de Investimentos Temporários</t>
  </si>
  <si>
    <t>Alienação de Investimenros Permanentes</t>
  </si>
  <si>
    <t>Alienação de Bens Móveis</t>
  </si>
  <si>
    <t>Alienação de Bens Imóveis</t>
  </si>
  <si>
    <t>Amortização de Empréstimos</t>
  </si>
  <si>
    <t>Transferências de Capital</t>
  </si>
  <si>
    <t>Transferências de Outras Instituições Públicas</t>
  </si>
  <si>
    <t>Outras Receitas de Capital</t>
  </si>
  <si>
    <t>Remuneracao de Depósitos Bancários - Principal</t>
  </si>
  <si>
    <t>Receitas Correntes Intraorçamentárias</t>
  </si>
  <si>
    <t>Receitas de Capital Intraorçamentárias</t>
  </si>
  <si>
    <t>9.0.0.0.0.00.0.0</t>
  </si>
  <si>
    <t>9.1.1.0.0.00.0.0</t>
  </si>
  <si>
    <t>Deduções da Receita de Impostos, Taxas e Contribuições de Melhoria</t>
  </si>
  <si>
    <t>9.1.7.0.0.00.0.0</t>
  </si>
  <si>
    <t>Deduções para o FUNDEB</t>
  </si>
  <si>
    <t>9.1.0.0.0.00.0.0</t>
  </si>
  <si>
    <t>Demais Deduções da Receita Corrente</t>
  </si>
  <si>
    <t>9.2.0.0.0.00.0.0</t>
  </si>
  <si>
    <r>
      <t>Deduções da Receita de Capital</t>
    </r>
    <r>
      <rPr>
        <sz val="10"/>
        <color indexed="10"/>
        <rFont val="Arial"/>
        <family val="2"/>
      </rPr>
      <t xml:space="preserve"> </t>
    </r>
  </si>
  <si>
    <t>TOTAL DAS RECEITAS ARRECADADAS</t>
  </si>
  <si>
    <r>
      <rPr>
        <b/>
        <sz val="11"/>
        <rFont val="Calibri"/>
        <family val="2"/>
        <scheme val="minor"/>
      </rPr>
      <t xml:space="preserve">A) </t>
    </r>
    <r>
      <rPr>
        <sz val="11"/>
        <rFont val="Calibri"/>
        <family val="2"/>
        <scheme val="minor"/>
      </rPr>
      <t>Os valores referentes aos exercícios de 2020, 2021 e 2022 foram obtidos a partir dos dados constantes nos respectivos balanços anuais.</t>
    </r>
  </si>
  <si>
    <r>
      <rPr>
        <b/>
        <sz val="11"/>
        <rFont val="Calibri"/>
        <family val="2"/>
        <scheme val="minor"/>
      </rPr>
      <t xml:space="preserve">B) </t>
    </r>
    <r>
      <rPr>
        <sz val="11"/>
        <rFont val="Calibri"/>
        <family val="2"/>
        <scheme val="minor"/>
      </rPr>
      <t>Os valores relativos à arrecadação prevista de 2023 foram obtidos a partir da receita arrecadada até o mês de  setembro, acrescida da tendência de arrecadação até o final do exercício.</t>
    </r>
  </si>
  <si>
    <r>
      <rPr>
        <b/>
        <sz val="11"/>
        <rFont val="Calibri"/>
        <family val="2"/>
        <scheme val="minor"/>
      </rPr>
      <t xml:space="preserve">D) </t>
    </r>
    <r>
      <rPr>
        <sz val="11"/>
        <rFont val="Calibri"/>
        <family val="2"/>
        <scheme val="minor"/>
      </rPr>
      <t>O pressuposto geral de comportamento da Receita Municipal é o da existência de uma correlação do comportamento dessa receita com o desempenho dos agregados macroeconômicos.  Além disso, pressupõe-se em algumas receitas diretamente arrecadadas pelo  Município,  que  as  taxas  de  crescimento  real  sejam  maiores,  devido  aos  esforços  de melhoria de gestão e diminuição de inadimplência. Os indicadores macroeconômicos básicos utilizados para a reestimativa de 2023 e as estimativas da receita  para 2024, 2025 E 2026 foram:</t>
    </r>
  </si>
  <si>
    <t>Crescimento Real das Receitas
Tributárias</t>
  </si>
  <si>
    <r>
      <t>MUNICÍPIO DE SÃO PEDRO DA SERRASÃO PEDRO DA SERRA</t>
    </r>
    <r>
      <rPr>
        <b/>
        <u/>
        <sz val="12"/>
        <rFont val="Calibri"/>
        <family val="2"/>
        <scheme val="minor"/>
      </rPr>
      <t xml:space="preserve">
</t>
    </r>
    <r>
      <rPr>
        <b/>
        <sz val="12"/>
        <rFont val="Calibri"/>
        <family val="2"/>
        <scheme val="minor"/>
      </rPr>
      <t>LEI ORÇAMENTÁRIA ANUAL PARA 2024</t>
    </r>
    <r>
      <rPr>
        <b/>
        <u/>
        <sz val="12"/>
        <rFont val="Calibri"/>
        <family val="2"/>
        <scheme val="minor"/>
      </rPr>
      <t xml:space="preserve">
</t>
    </r>
    <r>
      <rPr>
        <b/>
        <sz val="12"/>
        <rFont val="Calibri"/>
        <family val="2"/>
        <scheme val="minor"/>
      </rPr>
      <t>DEMONSTRATIVO DA RECEITA E DA DESPESA POR GRUPO DE NATUREZA DE DESPESA – ORÇAMENTO FISCAL E DA SEGURIDADE SOCIAL</t>
    </r>
  </si>
  <si>
    <r>
      <t>MUNICÍPIO DE SÃO PEDRO DA SERRA LEI ORÇAMENTÁRIA ANUAL PARA 2024</t>
    </r>
    <r>
      <rPr>
        <b/>
        <u/>
        <sz val="12"/>
        <rFont val="Calibri"/>
        <family val="2"/>
      </rPr>
      <t xml:space="preserve">
</t>
    </r>
    <r>
      <rPr>
        <b/>
        <sz val="12"/>
        <rFont val="Calibri"/>
        <family val="2"/>
      </rPr>
      <t xml:space="preserve">DEMONSTRATIVO DAS  RECEITAS E DESPESAS VINCULADAS AO FUNDO MUNICIPAL DE  FUNDEB </t>
    </r>
    <r>
      <rPr>
        <b/>
        <u/>
        <sz val="12"/>
        <rFont val="Calibri"/>
        <family val="2"/>
      </rPr>
      <t xml:space="preserve">
</t>
    </r>
    <r>
      <rPr>
        <b/>
        <sz val="12"/>
        <rFont val="Calibri"/>
        <family val="2"/>
      </rPr>
      <t>Lei Federal nº 14.113, DE 25 DE DEZEMBRO DE 2020</t>
    </r>
  </si>
  <si>
    <r>
      <t>MUNICÍPIO DE SÃO PEDRO DA SERRA LEI ORÇAMENTÁRIA ANUAL PARA 2024</t>
    </r>
    <r>
      <rPr>
        <b/>
        <u/>
        <sz val="12"/>
        <rFont val="Calibri"/>
        <family val="2"/>
      </rPr>
      <t xml:space="preserve">
</t>
    </r>
    <r>
      <rPr>
        <b/>
        <sz val="12"/>
        <rFont val="Calibri"/>
        <family val="2"/>
      </rPr>
      <t xml:space="preserve">DEMONSTRATIVO DAS  RECEITAS E DESPESAS VINCULADAS AO FUNDO MUNICIPAL DE  MDE </t>
    </r>
    <r>
      <rPr>
        <b/>
        <u/>
        <sz val="12"/>
        <rFont val="Calibri"/>
        <family val="2"/>
      </rPr>
      <t xml:space="preserve">
</t>
    </r>
    <r>
      <rPr>
        <b/>
        <sz val="12"/>
        <rFont val="Calibri"/>
        <family val="2"/>
      </rPr>
      <t>Art. 212 da Constituição Federal</t>
    </r>
  </si>
  <si>
    <r>
      <t>MUNICÍPIO DE SÃO PEDRO DA SERRA LEI ORÇAMENTÁRIA ANUAL PARA 2024</t>
    </r>
    <r>
      <rPr>
        <b/>
        <u/>
        <sz val="12"/>
        <rFont val="Calibri"/>
        <family val="2"/>
      </rPr>
      <t xml:space="preserve">
</t>
    </r>
    <r>
      <rPr>
        <b/>
        <sz val="12"/>
        <rFont val="Calibri"/>
        <family val="2"/>
      </rPr>
      <t>DEMONSTRATIVO DAS  RECEITAS E DESPESAS VINCULADAS AO FUNDO MUNICIPAL DE SAÚDE</t>
    </r>
    <r>
      <rPr>
        <b/>
        <u/>
        <sz val="12"/>
        <rFont val="Calibri"/>
        <family val="2"/>
      </rPr>
      <t xml:space="preserve">
</t>
    </r>
    <r>
      <rPr>
        <b/>
        <sz val="12"/>
        <rFont val="Calibri"/>
        <family val="2"/>
      </rPr>
      <t>Art. 198 da Constituição Federal</t>
    </r>
  </si>
  <si>
    <r>
      <t>MUNICÍPIO DE SÃO PEDRO DA SERRA LEI ORÇAMENTÁRIA ANUAL PARA 2024</t>
    </r>
    <r>
      <rPr>
        <b/>
        <u/>
        <sz val="12"/>
        <rFont val="Calibri"/>
        <family val="2"/>
      </rPr>
      <t xml:space="preserve">
</t>
    </r>
    <r>
      <rPr>
        <b/>
        <sz val="12"/>
        <rFont val="Calibri"/>
        <family val="2"/>
      </rPr>
      <t>DEMONSTRATIVO DAS  RECEITAS E DESPESAS VINCULADAS AO FUNDO MUNICIPAL DE ASSISTÊNCIA SOCIAL</t>
    </r>
  </si>
  <si>
    <r>
      <t>MUNICÍPIO DE SÃO PEDRO DA SERRA LEI ORÇAMENTÁRIA ANUAL PARA 2024</t>
    </r>
    <r>
      <rPr>
        <b/>
        <u/>
        <sz val="12"/>
        <rFont val="Calibri"/>
        <family val="2"/>
      </rPr>
      <t xml:space="preserve">
</t>
    </r>
    <r>
      <rPr>
        <b/>
        <sz val="12"/>
        <rFont val="Calibri"/>
        <family val="2"/>
      </rPr>
      <t>DEMONSTRATIVO DAS  RECEITAS E DESPESAS VINCULADAS AO FUNDO MUNICIPAL DA PREVIDENCIA SOCIAL - FAPS</t>
    </r>
    <r>
      <rPr>
        <b/>
        <u/>
        <sz val="12"/>
        <rFont val="Calibri"/>
        <family val="2"/>
      </rPr>
      <t xml:space="preserve">
</t>
    </r>
    <r>
      <rPr>
        <b/>
        <sz val="12"/>
        <rFont val="Calibri"/>
        <family val="2"/>
      </rPr>
      <t>Lei Municipal nº 898/2005</t>
    </r>
  </si>
  <si>
    <t>MUNICÍPIO DESÃO PEDRO DA SERRA</t>
  </si>
  <si>
    <t>LEI ORÇAMENTÁRIA ANUAL PARA 2024</t>
  </si>
  <si>
    <t>(=) RECEITA CORRENTE LÍQUIDA PREVISTA  (I)</t>
  </si>
  <si>
    <r>
      <t xml:space="preserve">Receitas Correntes Intraorçamentárias </t>
    </r>
    <r>
      <rPr>
        <b/>
        <sz val="10"/>
        <rFont val="Arial"/>
        <family val="2"/>
      </rPr>
      <t>- Primárias</t>
    </r>
  </si>
  <si>
    <r>
      <t xml:space="preserve">Receitas Correntes Intraorçamentárias </t>
    </r>
    <r>
      <rPr>
        <b/>
        <sz val="10"/>
        <rFont val="Arial"/>
        <family val="2"/>
      </rPr>
      <t>- Financeiras / Não Primárias</t>
    </r>
  </si>
  <si>
    <r>
      <t xml:space="preserve">Receitas de Capital Intraorçamentárias </t>
    </r>
    <r>
      <rPr>
        <b/>
        <sz val="10"/>
        <rFont val="Arial"/>
        <family val="2"/>
      </rPr>
      <t>- Primárias</t>
    </r>
  </si>
  <si>
    <r>
      <t xml:space="preserve">Receitas de Capital Intraorçamentárias </t>
    </r>
    <r>
      <rPr>
        <b/>
        <sz val="10"/>
        <rFont val="Arial"/>
        <family val="2"/>
      </rPr>
      <t>- Financeiras / Não Primárias</t>
    </r>
  </si>
  <si>
    <t>( R ) Deduções da Receita - Digitar com sinal negativo</t>
  </si>
  <si>
    <r>
      <t>MUNICÍPIO DE SÃO PEDRO DA SERRA                                                                                                                                                                                                                                                                                                                                                           LEI ORÇAMENTÁRIA ANUAL PARA 2024</t>
    </r>
    <r>
      <rPr>
        <b/>
        <u/>
        <sz val="12"/>
        <rFont val="Calibri"/>
        <family val="2"/>
        <scheme val="minor"/>
      </rPr>
      <t xml:space="preserve">
</t>
    </r>
    <r>
      <rPr>
        <b/>
        <sz val="12"/>
        <rFont val="Calibri"/>
        <family val="2"/>
        <scheme val="minor"/>
      </rPr>
      <t>DEMONSTRATIVO DA EVOLUÇÃO DA RECEITA POR FONTES - Exeto RPPS
(LRF art. 12 e Lei nº 4.320/64, art. 22, III)</t>
    </r>
  </si>
  <si>
    <r>
      <rPr>
        <sz val="11"/>
        <rFont val="Calibri"/>
        <family val="2"/>
        <scheme val="minor"/>
      </rPr>
      <t xml:space="preserve">Receitas  Diretamente  Arrecadadas:  nas  receitas  tributárias,  o  melhor  desempenho
verificado nos anos anteriores ficou com o </t>
    </r>
    <r>
      <rPr>
        <sz val="11"/>
        <color rgb="FF000000"/>
        <rFont val="Calibri"/>
        <family val="2"/>
        <scheme val="minor"/>
      </rPr>
      <t>I</t>
    </r>
    <r>
      <rPr>
        <sz val="11"/>
        <rFont val="Calibri"/>
        <family val="2"/>
        <scheme val="minor"/>
      </rPr>
      <t>R</t>
    </r>
    <r>
      <rPr>
        <sz val="11"/>
        <color rgb="FF000000"/>
        <rFont val="Calibri"/>
        <family val="2"/>
        <scheme val="minor"/>
      </rPr>
      <t>R</t>
    </r>
    <r>
      <rPr>
        <sz val="11"/>
        <rFont val="Calibri"/>
        <family val="2"/>
        <scheme val="minor"/>
      </rPr>
      <t>F, devido a mudança no critério de arrecadação.</t>
    </r>
  </si>
  <si>
    <t>Para o IPTU em decorrência do aumento do CUB e aumento dos imóveis pelo mercado imobiliário aponta para um crescimento anual.</t>
  </si>
  <si>
    <t>Nas  outras  receitas  tributárias  (Taxas,  Contribuição  de  Melhoria)  e  receitas patrimoniais,  os  estudos  apontam  para  uma  manutenção  da  variação  média  apontada  nos últimos anos.</t>
  </si>
  <si>
    <t>No  caso  dos  impostos,  taxas  e  contribuição  de  melhorias,  destaca-se,  ainda,  a expectativa de recuperação de créditos inscritos em dívida ativa.</t>
  </si>
  <si>
    <t>Receitas  de  Transferências:  nas  principais  receitas  que  alimentam  essa  fonte,  as expectativas apontam para um crescimento médio, em decorrência de um leve aumento na  participação  no  índice  de  retorno  do  ICMS,  com  reflexo  direto  na  estimativa  de transferência desse tributo, bem como nas transferências do IPI/Exportação. Com relação ao retorno do FPM, as expectativas, os estudos elaborados pela Secretaria do Tesouro Nacional também apontam para uma variação positiva, considerando-se, também, os valores a serem recebidos a título de “Cota-Extra do FPM”.</t>
  </si>
  <si>
    <t xml:space="preserve">Nas transferências do IPVA, a expectativa é de melhoria, em razão do esforço fiscal empreendido pelo Estado, a quem compete fiscalizar e arrecadar o tributo. </t>
  </si>
  <si>
    <t>Em relação ao FUNDEB, o desempenho esperado é em razão das receitas formadoras do FUNDEB  (FPM, ITR, ICMS, IPVA e IPI/Exportação). E, em razõa do aumento de alunos matriculados.</t>
  </si>
  <si>
    <t>Outras transferências importantes são as do SUS, repassadas pelo  Fundo Nacional de Saúde e Fundo Estadual de Saúde, bem como as destinadas à Assistência Social, repassadas pelo Fundo Nacional e Estadual e Assistência Social. As previsões apontam para uma estabilidade, ou seja, o valor a ser repassado no próximo ano tende a manter-se nos mesmos patamares de 2023.</t>
  </si>
  <si>
    <t>Para as outras transferências legais (CIDE, Fex, FNDE, FNAS e outras), a perspectiva é de  estabilidade,  ou  seja,  prevê-se  uma  variação  em  função  dos  índices  inflacionários  ou acompanhando a variação das receitas da União.</t>
  </si>
  <si>
    <t xml:space="preserve"> Nas transferências voluntárias correntes e de capital, realizadas em função de auxílios, convênios e contratos de repasse, a expectativa é que sejam mantidos os níveis hierárquicos recentes.</t>
  </si>
  <si>
    <r>
      <rPr>
        <b/>
        <sz val="11"/>
        <rFont val="Calibri"/>
        <family val="2"/>
        <scheme val="minor"/>
      </rPr>
      <t xml:space="preserve">C) </t>
    </r>
    <r>
      <rPr>
        <sz val="11"/>
        <rFont val="Calibri"/>
        <family val="2"/>
        <scheme val="minor"/>
      </rPr>
      <t>Em linhas gerais, nas projeções para os exercícios de 2024, 2025 e 2026, o cenário projetado sinaliza para um crescimento global das receitas em torno de uma taxa média de cerca de 5,13%.</t>
    </r>
  </si>
  <si>
    <t>3.1.90.94.00.00.00.00</t>
  </si>
  <si>
    <t>1.1.1.0.00.0.0.00</t>
  </si>
  <si>
    <t>1.7.1.1.51.1.0.00</t>
  </si>
  <si>
    <t>1.7.1.1.51.2.0.00</t>
  </si>
  <si>
    <t>1.7.1.1.52.0.0.00</t>
  </si>
  <si>
    <t>1.7.1.1.55.0.0.00</t>
  </si>
  <si>
    <t>1.7.1.9.61.0.0.00</t>
  </si>
  <si>
    <t>1.7.2.1.50.0.0.00</t>
  </si>
  <si>
    <t>1.7.2.1.51.0.0.00</t>
  </si>
  <si>
    <t>1.7.2.1.52.0.0.00</t>
  </si>
  <si>
    <t>(-) Deduções receitas</t>
  </si>
  <si>
    <r>
      <rPr>
        <sz val="10"/>
        <rFont val="Calibri"/>
        <family val="2"/>
        <scheme val="minor"/>
      </rPr>
      <t>ENSINO
PROFISSIONAL</t>
    </r>
  </si>
  <si>
    <t>Retorno do FUNDEB</t>
  </si>
  <si>
    <t>Rendimentos</t>
  </si>
  <si>
    <t>EDUCAÇÃO JOVENS/ADULTOS
ADULT</t>
  </si>
  <si>
    <r>
      <rPr>
        <b/>
        <sz val="10"/>
        <rFont val="Calibri"/>
        <family val="2"/>
        <scheme val="minor"/>
      </rPr>
      <t>GASTOS
A S P S</t>
    </r>
  </si>
  <si>
    <r>
      <rPr>
        <sz val="10"/>
        <rFont val="Calibri"/>
        <family val="2"/>
        <scheme val="minor"/>
      </rPr>
      <t>SUPORTE PROFILÁTICO E
TERAP.</t>
    </r>
  </si>
  <si>
    <r>
      <t>MUNICÍPIO DE SÃO PEDRO DA SERRA</t>
    </r>
    <r>
      <rPr>
        <b/>
        <u/>
        <sz val="12"/>
        <rFont val="Calibri"/>
        <family val="2"/>
        <scheme val="minor"/>
      </rPr>
      <t xml:space="preserve">
</t>
    </r>
    <r>
      <rPr>
        <b/>
        <sz val="12"/>
        <rFont val="Calibri"/>
        <family val="2"/>
        <scheme val="minor"/>
      </rPr>
      <t>LEI ORÇAMENTÁRIA ANUAL PARA 2024</t>
    </r>
    <r>
      <rPr>
        <b/>
        <u/>
        <sz val="12"/>
        <rFont val="Calibri"/>
        <family val="2"/>
        <scheme val="minor"/>
      </rPr>
      <t xml:space="preserve">
</t>
    </r>
    <r>
      <rPr>
        <b/>
        <sz val="12"/>
        <rFont val="Calibri"/>
        <family val="2"/>
        <scheme val="minor"/>
      </rPr>
      <t>DEMONSTRATIVO DA PREVISÃO DE APLICAÇÃO DE RECURSOS NA MANUTENÇÃO  E DESENVOLVIMENTO DO ENSINO:
Constituição Federal, art. 212 Lei Federal nº 9.394/1996</t>
    </r>
  </si>
  <si>
    <r>
      <rPr>
        <b/>
        <sz val="12"/>
        <rFont val="Calibri"/>
        <family val="2"/>
        <scheme val="minor"/>
      </rPr>
      <t xml:space="preserve">MUNICÍPIO DE </t>
    </r>
    <r>
      <rPr>
        <b/>
        <u/>
        <sz val="12"/>
        <rFont val="Calibri"/>
        <family val="2"/>
        <scheme val="minor"/>
      </rPr>
      <t> </t>
    </r>
    <r>
      <rPr>
        <b/>
        <sz val="12"/>
        <rFont val="Calibri"/>
        <family val="2"/>
        <scheme val="minor"/>
      </rPr>
      <t>SÃO PEDRO DA SERRA</t>
    </r>
    <r>
      <rPr>
        <b/>
        <u/>
        <sz val="12"/>
        <rFont val="Calibri"/>
        <family val="2"/>
        <scheme val="minor"/>
      </rPr>
      <t xml:space="preserve">
</t>
    </r>
    <r>
      <rPr>
        <b/>
        <sz val="12"/>
        <rFont val="Calibri"/>
        <family val="2"/>
        <scheme val="minor"/>
      </rPr>
      <t>LEI ORÇAMENTÁRIA ANUAL PARA 2024</t>
    </r>
    <r>
      <rPr>
        <b/>
        <u/>
        <sz val="12"/>
        <rFont val="Calibri"/>
        <family val="2"/>
        <scheme val="minor"/>
      </rPr>
      <t> </t>
    </r>
    <r>
      <rPr>
        <b/>
        <sz val="12"/>
        <rFont val="Calibri"/>
        <family val="2"/>
        <scheme val="minor"/>
      </rPr>
      <t xml:space="preserve"> DEMONSTRATIVO DA PREVISÃO DE APLICAÇÃO DE RECURSOS
EM AÇÕES E SERVIÇOS PÚBLICOS DE SAÚDE:
Constituição Federal, art. 198 Lei Complementar nº 141/2012</t>
    </r>
  </si>
  <si>
    <r>
      <t>MUNICÍPIO DE SÃO PEDRO DA SERRA</t>
    </r>
    <r>
      <rPr>
        <b/>
        <u/>
        <sz val="12"/>
        <rFont val="Calibri"/>
        <family val="2"/>
        <scheme val="minor"/>
      </rPr>
      <t xml:space="preserve">
</t>
    </r>
    <r>
      <rPr>
        <b/>
        <sz val="12"/>
        <rFont val="Calibri"/>
        <family val="2"/>
        <scheme val="minor"/>
      </rPr>
      <t>LEI ORÇAMENTÁRIA ANUAL PARA 2024 DEMONSTRATIVO DA PREVISÃO DE APLICAÇÃO DE DESPESAS A SEREM
FINANCIADAS POR OPERAÇÕES DE CRÉDITO
Art. 167, III, da Constituição Federal e Art. 12, § 2º, da LRF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</si>
</sst>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R$&quot;\ * #,##0.00_-;\-&quot;R$&quot;\ * #,##0.00_-;_-&quot;R$&quot;\ * &quot;-&quot;??_-;_-@_-"/>
    <numFmt numFmtId="43" formatCode="_-* #,##0.00_-;\-* #,##0.00_-;_-* &quot;-&quot;??_-;_-@_-"/>
    <numFmt numFmtId="164" formatCode="0\ %"/>
    <numFmt numFmtId="165" formatCode="0_);[Red]\(0\)"/>
    <numFmt numFmtId="166" formatCode="0&quot;.&quot;0&quot;.&quot;0&quot;.&quot;0&quot;.&quot;00&quot;.&quot;0&quot;.&quot;0"/>
    <numFmt numFmtId="167" formatCode="_(* #,##0.00_);_(* \(#,##0.00\);_(* &quot;-&quot;??_);_(@_)"/>
    <numFmt numFmtId="168" formatCode="&quot;R$&quot;\ #,##0.00"/>
  </numFmts>
  <fonts count="36" x14ac:knownFonts="1">
    <font>
      <sz val="10"/>
      <color rgb="FF000000"/>
      <name val="Times New Roman"/>
      <charset val="204"/>
    </font>
    <font>
      <b/>
      <sz val="11"/>
      <name val="Calibri"/>
      <family val="2"/>
    </font>
    <font>
      <b/>
      <sz val="10"/>
      <name val="Calibri"/>
      <family val="2"/>
    </font>
    <font>
      <b/>
      <sz val="11"/>
      <name val="Calibri"/>
      <family val="1"/>
    </font>
    <font>
      <b/>
      <u/>
      <sz val="11"/>
      <name val="Calibri"/>
      <family val="1"/>
    </font>
    <font>
      <sz val="11"/>
      <color rgb="FF000000"/>
      <name val="Calibri"/>
      <family val="2"/>
      <scheme val="minor"/>
    </font>
    <font>
      <sz val="12"/>
      <color rgb="FF000000"/>
      <name val="Calibri"/>
      <family val="2"/>
    </font>
    <font>
      <sz val="12"/>
      <name val="Calibri"/>
      <family val="2"/>
    </font>
    <font>
      <sz val="12"/>
      <color rgb="FF000000"/>
      <name val="Calibri"/>
      <family val="2"/>
      <scheme val="minor"/>
    </font>
    <font>
      <b/>
      <sz val="12"/>
      <name val="Calibri"/>
      <family val="2"/>
    </font>
    <font>
      <b/>
      <sz val="11"/>
      <name val="Calibri"/>
      <family val="2"/>
      <scheme val="minor"/>
    </font>
    <font>
      <sz val="11"/>
      <name val="Calibri"/>
      <family val="2"/>
      <scheme val="minor"/>
    </font>
    <font>
      <b/>
      <u/>
      <sz val="12"/>
      <name val="Calibri"/>
      <family val="2"/>
    </font>
    <font>
      <b/>
      <sz val="12"/>
      <color rgb="FF000000"/>
      <name val="Calibri"/>
      <family val="2"/>
      <scheme val="minor"/>
    </font>
    <font>
      <b/>
      <sz val="12"/>
      <name val="Calibri"/>
      <family val="2"/>
      <scheme val="minor"/>
    </font>
    <font>
      <b/>
      <u/>
      <sz val="12"/>
      <name val="Calibri"/>
      <family val="2"/>
      <scheme val="minor"/>
    </font>
    <font>
      <sz val="12"/>
      <name val="Calibri"/>
      <family val="2"/>
      <scheme val="minor"/>
    </font>
    <font>
      <b/>
      <sz val="12"/>
      <color rgb="FF333333"/>
      <name val="Calibri"/>
      <family val="2"/>
      <scheme val="minor"/>
    </font>
    <font>
      <sz val="12"/>
      <color rgb="FF333333"/>
      <name val="Calibri"/>
      <family val="2"/>
      <scheme val="minor"/>
    </font>
    <font>
      <sz val="10"/>
      <color rgb="FF000000"/>
      <name val="Times New Roman"/>
      <charset val="204"/>
    </font>
    <font>
      <sz val="11"/>
      <color rgb="FFFF0000"/>
      <name val="Calibri"/>
      <family val="2"/>
      <scheme val="minor"/>
    </font>
    <font>
      <sz val="12"/>
      <color rgb="FF000000"/>
      <name val="Times New Roman"/>
      <family val="1"/>
    </font>
    <font>
      <b/>
      <sz val="10"/>
      <name val="Arial"/>
      <family val="2"/>
    </font>
    <font>
      <b/>
      <sz val="10"/>
      <name val="Helv"/>
    </font>
    <font>
      <sz val="10"/>
      <name val="Arial"/>
      <family val="2"/>
    </font>
    <font>
      <sz val="11"/>
      <color indexed="8"/>
      <name val="Calibri"/>
      <family val="2"/>
    </font>
    <font>
      <sz val="10"/>
      <color indexed="10"/>
      <name val="Arial"/>
      <family val="2"/>
    </font>
    <font>
      <sz val="10"/>
      <color rgb="FFFF0000"/>
      <name val="Times New Roman"/>
      <family val="1"/>
    </font>
    <font>
      <sz val="10"/>
      <name val="Times New Roman"/>
      <charset val="204"/>
    </font>
    <font>
      <sz val="10"/>
      <name val="Times New Roman"/>
      <family val="1"/>
    </font>
    <font>
      <sz val="10"/>
      <color rgb="FF000000"/>
      <name val="Times New Roman"/>
      <family val="1"/>
    </font>
    <font>
      <sz val="10"/>
      <color rgb="FF000000"/>
      <name val="Calibri"/>
      <family val="2"/>
      <scheme val="minor"/>
    </font>
    <font>
      <sz val="10"/>
      <color rgb="FF333333"/>
      <name val="Calibri"/>
      <family val="2"/>
      <scheme val="minor"/>
    </font>
    <font>
      <sz val="10"/>
      <name val="Calibri"/>
      <family val="2"/>
      <scheme val="minor"/>
    </font>
    <font>
      <b/>
      <sz val="10"/>
      <name val="Calibri"/>
      <family val="2"/>
      <scheme val="minor"/>
    </font>
    <font>
      <b/>
      <sz val="10"/>
      <color rgb="FF000000"/>
      <name val="Calibri"/>
      <family val="2"/>
      <scheme val="minor"/>
    </font>
  </fonts>
  <fills count="8">
    <fill>
      <patternFill patternType="none"/>
    </fill>
    <fill>
      <patternFill patternType="gray125"/>
    </fill>
    <fill>
      <patternFill patternType="solid">
        <fgColor rgb="FF737373"/>
      </patternFill>
    </fill>
    <fill>
      <patternFill patternType="solid">
        <fgColor rgb="FFFFFF00"/>
        <bgColor indexed="64"/>
      </patternFill>
    </fill>
    <fill>
      <patternFill patternType="solid">
        <fgColor indexed="41"/>
        <bgColor indexed="64"/>
      </patternFill>
    </fill>
    <fill>
      <patternFill patternType="solid">
        <fgColor theme="4" tint="0.79998168889431442"/>
        <bgColor indexed="64"/>
      </patternFill>
    </fill>
    <fill>
      <patternFill patternType="solid">
        <fgColor indexed="27"/>
        <bgColor indexed="64"/>
      </patternFill>
    </fill>
    <fill>
      <patternFill patternType="solid">
        <fgColor indexed="9"/>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rgb="FF000000"/>
      </right>
      <top/>
      <bottom/>
      <diagonal/>
    </border>
    <border>
      <left style="thin">
        <color indexed="64"/>
      </left>
      <right style="thin">
        <color indexed="64"/>
      </right>
      <top/>
      <bottom style="thin">
        <color indexed="64"/>
      </bottom>
      <diagonal/>
    </border>
    <border>
      <left/>
      <right/>
      <top/>
      <bottom style="thin">
        <color rgb="FF000000"/>
      </bottom>
      <diagonal/>
    </border>
    <border>
      <left/>
      <right style="thin">
        <color indexed="64"/>
      </right>
      <top style="thin">
        <color indexed="64"/>
      </top>
      <bottom/>
      <diagonal/>
    </border>
    <border>
      <left/>
      <right style="hair">
        <color indexed="64"/>
      </right>
      <top style="dashed">
        <color indexed="64"/>
      </top>
      <bottom/>
      <diagonal/>
    </border>
    <border>
      <left style="hair">
        <color indexed="64"/>
      </left>
      <right style="hair">
        <color indexed="64"/>
      </right>
      <top style="dashed">
        <color indexed="64"/>
      </top>
      <bottom/>
      <diagonal/>
    </border>
    <border>
      <left style="hair">
        <color indexed="64"/>
      </left>
      <right/>
      <top style="dashed">
        <color indexed="64"/>
      </top>
      <bottom/>
      <diagonal/>
    </border>
    <border>
      <left style="hair">
        <color indexed="64"/>
      </left>
      <right style="dashed">
        <color indexed="64"/>
      </right>
      <top style="dashed">
        <color indexed="64"/>
      </top>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7">
    <xf numFmtId="0" fontId="0" fillId="0" borderId="0"/>
    <xf numFmtId="43" fontId="19" fillId="0" borderId="0" applyFont="0" applyFill="0" applyBorder="0" applyAlignment="0" applyProtection="0"/>
    <xf numFmtId="44" fontId="19" fillId="0" borderId="0" applyFont="0" applyFill="0" applyBorder="0" applyAlignment="0" applyProtection="0"/>
    <xf numFmtId="0" fontId="25" fillId="0" borderId="0"/>
    <xf numFmtId="0" fontId="30" fillId="0" borderId="0"/>
    <xf numFmtId="43" fontId="30" fillId="0" borderId="0" applyFont="0" applyFill="0" applyBorder="0" applyAlignment="0" applyProtection="0"/>
    <xf numFmtId="44" fontId="30" fillId="0" borderId="0" applyFont="0" applyFill="0" applyBorder="0" applyAlignment="0" applyProtection="0"/>
  </cellStyleXfs>
  <cellXfs count="270">
    <xf numFmtId="0" fontId="0" fillId="0" borderId="0" xfId="0" applyAlignment="1">
      <alignment horizontal="left" vertical="top"/>
    </xf>
    <xf numFmtId="0" fontId="0" fillId="0" borderId="1" xfId="0" applyBorder="1" applyAlignment="1">
      <alignment horizontal="left" wrapText="1"/>
    </xf>
    <xf numFmtId="0" fontId="1" fillId="0" borderId="1" xfId="0" applyFont="1" applyBorder="1" applyAlignment="1">
      <alignment horizontal="center" vertical="top" wrapText="1"/>
    </xf>
    <xf numFmtId="0" fontId="0" fillId="0" borderId="5" xfId="0" applyBorder="1" applyAlignment="1">
      <alignment horizontal="left" wrapText="1"/>
    </xf>
    <xf numFmtId="0" fontId="0" fillId="0" borderId="0" xfId="0" applyAlignment="1">
      <alignment vertical="top" wrapText="1"/>
    </xf>
    <xf numFmtId="0" fontId="1" fillId="0" borderId="0" xfId="0" applyFont="1" applyAlignment="1">
      <alignment vertical="top" wrapText="1"/>
    </xf>
    <xf numFmtId="0" fontId="2" fillId="0" borderId="0" xfId="0" applyFont="1" applyAlignment="1">
      <alignment vertical="top" wrapText="1"/>
    </xf>
    <xf numFmtId="0" fontId="0" fillId="0" borderId="4" xfId="0" applyBorder="1" applyAlignment="1">
      <alignment horizontal="left" wrapText="1"/>
    </xf>
    <xf numFmtId="0" fontId="0" fillId="0" borderId="8" xfId="0" applyBorder="1" applyAlignment="1">
      <alignment horizontal="left" wrapText="1"/>
    </xf>
    <xf numFmtId="0" fontId="1" fillId="0" borderId="7" xfId="0" applyFont="1" applyBorder="1" applyAlignment="1">
      <alignment vertical="top" wrapText="1"/>
    </xf>
    <xf numFmtId="0" fontId="0" fillId="0" borderId="9" xfId="0" applyBorder="1" applyAlignment="1">
      <alignment horizontal="left" vertical="top"/>
    </xf>
    <xf numFmtId="0" fontId="0" fillId="0" borderId="10" xfId="0" applyBorder="1" applyAlignment="1">
      <alignment vertical="top"/>
    </xf>
    <xf numFmtId="0" fontId="0" fillId="0" borderId="0" xfId="0" applyAlignment="1">
      <alignment vertical="top"/>
    </xf>
    <xf numFmtId="0" fontId="7" fillId="0" borderId="7" xfId="0" applyFont="1" applyBorder="1" applyAlignment="1">
      <alignment horizontal="left" vertical="top" wrapText="1"/>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vertical="top" wrapText="1"/>
    </xf>
    <xf numFmtId="0" fontId="10" fillId="0" borderId="0" xfId="0" applyFont="1" applyAlignment="1">
      <alignment vertical="top" wrapText="1"/>
    </xf>
    <xf numFmtId="0" fontId="3" fillId="0" borderId="1" xfId="0" applyFont="1" applyBorder="1" applyAlignment="1">
      <alignment horizontal="center" vertical="top" wrapText="1"/>
    </xf>
    <xf numFmtId="0" fontId="9" fillId="0" borderId="4" xfId="0" applyFont="1" applyBorder="1" applyAlignment="1">
      <alignment horizontal="center" vertical="top" wrapText="1"/>
    </xf>
    <xf numFmtId="0" fontId="12" fillId="0" borderId="1" xfId="0" applyFont="1" applyBorder="1" applyAlignment="1">
      <alignment horizontal="left" vertical="top" wrapText="1" indent="1"/>
    </xf>
    <xf numFmtId="0" fontId="9" fillId="0" borderId="4" xfId="0" applyFont="1" applyBorder="1" applyAlignment="1">
      <alignment horizontal="left" vertical="top" wrapText="1"/>
    </xf>
    <xf numFmtId="0" fontId="7" fillId="0" borderId="4" xfId="0" applyFont="1" applyBorder="1" applyAlignment="1">
      <alignment horizontal="left" vertical="top" wrapText="1" indent="1"/>
    </xf>
    <xf numFmtId="0" fontId="7" fillId="0" borderId="8" xfId="0" applyFont="1" applyBorder="1" applyAlignment="1">
      <alignment horizontal="left" vertical="top" wrapText="1"/>
    </xf>
    <xf numFmtId="0" fontId="9" fillId="0" borderId="11" xfId="0" applyFont="1" applyBorder="1" applyAlignment="1">
      <alignment vertical="top" wrapText="1"/>
    </xf>
    <xf numFmtId="0" fontId="7" fillId="0" borderId="4" xfId="0" applyFont="1" applyBorder="1" applyAlignment="1">
      <alignment horizontal="left" vertical="top" wrapText="1" indent="2"/>
    </xf>
    <xf numFmtId="0" fontId="8" fillId="0" borderId="0" xfId="0" applyFont="1" applyAlignment="1">
      <alignment vertical="top" wrapText="1"/>
    </xf>
    <xf numFmtId="0" fontId="14" fillId="0" borderId="7" xfId="0" applyFont="1" applyBorder="1" applyAlignment="1">
      <alignment horizontal="center" vertical="center" wrapText="1"/>
    </xf>
    <xf numFmtId="0" fontId="8" fillId="0" borderId="1" xfId="0" applyFont="1" applyBorder="1" applyAlignment="1">
      <alignment horizontal="center" vertical="top" wrapText="1"/>
    </xf>
    <xf numFmtId="0" fontId="8" fillId="0" borderId="0" xfId="0" applyFont="1" applyAlignment="1">
      <alignment horizontal="left" vertical="top"/>
    </xf>
    <xf numFmtId="0" fontId="16" fillId="0" borderId="7" xfId="0" applyFont="1" applyBorder="1" applyAlignment="1">
      <alignment horizontal="left" vertical="top" wrapText="1"/>
    </xf>
    <xf numFmtId="0" fontId="8" fillId="0" borderId="4" xfId="0" applyFont="1" applyBorder="1" applyAlignment="1">
      <alignment horizontal="left" wrapText="1"/>
    </xf>
    <xf numFmtId="0" fontId="8" fillId="0" borderId="1" xfId="0" applyFont="1" applyBorder="1" applyAlignment="1">
      <alignment horizontal="left" wrapText="1"/>
    </xf>
    <xf numFmtId="0" fontId="8" fillId="0" borderId="11" xfId="0" applyFont="1" applyBorder="1" applyAlignment="1">
      <alignment wrapText="1"/>
    </xf>
    <xf numFmtId="0" fontId="8" fillId="0" borderId="7" xfId="0" applyFont="1" applyBorder="1" applyAlignment="1">
      <alignment wrapText="1"/>
    </xf>
    <xf numFmtId="0" fontId="8" fillId="0" borderId="0" xfId="0" applyFont="1" applyAlignment="1">
      <alignment vertical="top"/>
    </xf>
    <xf numFmtId="0" fontId="16" fillId="0" borderId="0" xfId="0" applyFont="1" applyAlignment="1">
      <alignment horizontal="left" vertical="top" wrapText="1"/>
    </xf>
    <xf numFmtId="0" fontId="8" fillId="0" borderId="0" xfId="0" applyFont="1" applyAlignment="1">
      <alignment horizontal="left" wrapText="1"/>
    </xf>
    <xf numFmtId="0" fontId="14" fillId="0" borderId="1" xfId="0" applyFont="1" applyBorder="1" applyAlignment="1">
      <alignment horizontal="center" vertical="top" wrapText="1"/>
    </xf>
    <xf numFmtId="0" fontId="16" fillId="0" borderId="1" xfId="0" applyFont="1" applyBorder="1" applyAlignment="1">
      <alignment horizontal="left" vertical="top" wrapText="1"/>
    </xf>
    <xf numFmtId="0" fontId="8" fillId="0" borderId="7" xfId="0" applyFont="1" applyBorder="1" applyAlignment="1">
      <alignment horizontal="center" vertical="top" wrapText="1"/>
    </xf>
    <xf numFmtId="0" fontId="13" fillId="0" borderId="7" xfId="0" applyFont="1" applyBorder="1" applyAlignment="1">
      <alignment horizontal="center" vertical="top" wrapText="1"/>
    </xf>
    <xf numFmtId="0" fontId="14" fillId="0" borderId="7" xfId="0" applyFont="1" applyBorder="1" applyAlignment="1">
      <alignment horizontal="center" vertical="top" wrapText="1"/>
    </xf>
    <xf numFmtId="0" fontId="14" fillId="0" borderId="7" xfId="0" applyFont="1" applyBorder="1" applyAlignment="1">
      <alignment horizontal="left" vertical="top" wrapText="1"/>
    </xf>
    <xf numFmtId="0" fontId="8" fillId="0" borderId="7" xfId="0" applyFont="1" applyBorder="1" applyAlignment="1">
      <alignment horizontal="left" vertical="top"/>
    </xf>
    <xf numFmtId="0" fontId="8" fillId="0" borderId="7" xfId="0" applyFont="1" applyBorder="1" applyAlignment="1">
      <alignment horizontal="left" vertical="top" wrapText="1"/>
    </xf>
    <xf numFmtId="0" fontId="16" fillId="0" borderId="7" xfId="0" applyFont="1" applyBorder="1" applyAlignment="1">
      <alignment vertical="top" wrapText="1"/>
    </xf>
    <xf numFmtId="0" fontId="13" fillId="0" borderId="15" xfId="0" applyFont="1" applyBorder="1" applyAlignment="1">
      <alignment horizontal="left" vertical="top" wrapText="1"/>
    </xf>
    <xf numFmtId="0" fontId="14" fillId="0" borderId="12" xfId="0" applyFont="1" applyBorder="1" applyAlignment="1">
      <alignment horizontal="left" vertical="top" wrapText="1" indent="5"/>
    </xf>
    <xf numFmtId="0" fontId="14" fillId="0" borderId="6" xfId="0" applyFont="1" applyBorder="1" applyAlignment="1">
      <alignment horizontal="left" vertical="top" wrapText="1" indent="1"/>
    </xf>
    <xf numFmtId="0" fontId="14" fillId="0" borderId="6" xfId="0" applyFont="1" applyBorder="1" applyAlignment="1">
      <alignment horizontal="center" vertical="top" wrapText="1"/>
    </xf>
    <xf numFmtId="0" fontId="8" fillId="0" borderId="4" xfId="0" applyFont="1" applyBorder="1" applyAlignment="1">
      <alignment horizontal="left" vertical="top" wrapText="1"/>
    </xf>
    <xf numFmtId="0" fontId="16" fillId="0" borderId="8" xfId="0" applyFont="1" applyBorder="1" applyAlignment="1">
      <alignment horizontal="left" vertical="top" wrapText="1"/>
    </xf>
    <xf numFmtId="0" fontId="13" fillId="0" borderId="7" xfId="0" applyFont="1" applyBorder="1" applyAlignment="1">
      <alignment horizontal="left" vertical="top"/>
    </xf>
    <xf numFmtId="0" fontId="14" fillId="0" borderId="7" xfId="0" applyFont="1" applyBorder="1" applyAlignment="1">
      <alignment horizontal="left" vertical="top" wrapText="1" indent="6"/>
    </xf>
    <xf numFmtId="0" fontId="6" fillId="0" borderId="7" xfId="0" applyFont="1" applyBorder="1" applyAlignment="1">
      <alignment horizontal="center" vertical="top"/>
    </xf>
    <xf numFmtId="0" fontId="7" fillId="0" borderId="7" xfId="0" applyFont="1" applyBorder="1" applyAlignment="1">
      <alignment horizontal="center" vertical="top" wrapText="1"/>
    </xf>
    <xf numFmtId="0" fontId="6" fillId="0" borderId="7" xfId="0" applyFont="1" applyBorder="1" applyAlignment="1">
      <alignment horizontal="left" wrapText="1"/>
    </xf>
    <xf numFmtId="0" fontId="6" fillId="0" borderId="7" xfId="0" applyFont="1" applyBorder="1" applyAlignment="1">
      <alignment horizontal="left" vertical="top"/>
    </xf>
    <xf numFmtId="0" fontId="6" fillId="0" borderId="7" xfId="0" applyFont="1" applyBorder="1" applyAlignment="1">
      <alignment horizontal="left" vertical="top" wrapText="1"/>
    </xf>
    <xf numFmtId="0" fontId="6" fillId="0" borderId="7" xfId="0" applyFont="1" applyBorder="1" applyAlignment="1">
      <alignment vertical="top" wrapText="1"/>
    </xf>
    <xf numFmtId="0" fontId="7" fillId="0" borderId="7" xfId="0" applyFont="1" applyBorder="1" applyAlignment="1">
      <alignment vertical="top" wrapText="1"/>
    </xf>
    <xf numFmtId="0" fontId="6" fillId="0" borderId="7" xfId="0" applyFont="1" applyBorder="1" applyAlignment="1">
      <alignment horizontal="left" vertical="center" wrapText="1"/>
    </xf>
    <xf numFmtId="0" fontId="6" fillId="0" borderId="7" xfId="0" applyFont="1" applyBorder="1" applyAlignment="1">
      <alignment horizontal="center" vertical="top" wrapText="1"/>
    </xf>
    <xf numFmtId="0" fontId="9" fillId="0" borderId="7" xfId="0" applyFont="1" applyBorder="1" applyAlignment="1">
      <alignment horizontal="left" vertical="top" wrapText="1"/>
    </xf>
    <xf numFmtId="0" fontId="13" fillId="0" borderId="7" xfId="0" applyFont="1" applyBorder="1" applyAlignment="1">
      <alignment horizontal="left" vertical="top" wrapText="1"/>
    </xf>
    <xf numFmtId="0" fontId="17" fillId="0" borderId="7" xfId="0" applyFont="1" applyBorder="1" applyAlignment="1">
      <alignment horizontal="left" vertical="top" wrapText="1"/>
    </xf>
    <xf numFmtId="0" fontId="13" fillId="0" borderId="7" xfId="0" applyFont="1" applyBorder="1" applyAlignment="1">
      <alignment horizontal="center" wrapText="1"/>
    </xf>
    <xf numFmtId="0" fontId="18" fillId="0" borderId="7" xfId="0" applyFont="1" applyBorder="1" applyAlignment="1">
      <alignment horizontal="left" vertical="top" wrapText="1"/>
    </xf>
    <xf numFmtId="0" fontId="13" fillId="0" borderId="7" xfId="0" applyFont="1" applyBorder="1" applyAlignment="1">
      <alignment horizontal="center" vertical="center" wrapText="1"/>
    </xf>
    <xf numFmtId="0" fontId="14" fillId="0" borderId="8" xfId="0" applyFont="1" applyBorder="1" applyAlignment="1">
      <alignment horizontal="center" vertical="top" wrapText="1"/>
    </xf>
    <xf numFmtId="0" fontId="14" fillId="0" borderId="1" xfId="0" applyFont="1" applyBorder="1" applyAlignment="1">
      <alignment horizontal="left" vertical="top" wrapText="1" indent="1"/>
    </xf>
    <xf numFmtId="164" fontId="13" fillId="0" borderId="1" xfId="0" applyNumberFormat="1" applyFont="1" applyBorder="1" applyAlignment="1">
      <alignment horizontal="left" vertical="top" indent="2" shrinkToFit="1"/>
    </xf>
    <xf numFmtId="0" fontId="14" fillId="0" borderId="1" xfId="0" applyFont="1" applyBorder="1" applyAlignment="1">
      <alignment horizontal="left" vertical="top" wrapText="1" indent="2"/>
    </xf>
    <xf numFmtId="0" fontId="14" fillId="0" borderId="1" xfId="0" applyFont="1" applyBorder="1" applyAlignment="1">
      <alignment horizontal="left" vertical="top" wrapText="1"/>
    </xf>
    <xf numFmtId="0" fontId="8" fillId="0" borderId="1" xfId="0" applyFont="1" applyBorder="1" applyAlignment="1">
      <alignment horizontal="left" vertical="top" wrapText="1"/>
    </xf>
    <xf numFmtId="0" fontId="14" fillId="0" borderId="4" xfId="0" applyFont="1" applyBorder="1" applyAlignment="1">
      <alignment horizontal="left" vertical="top" wrapText="1" indent="6"/>
    </xf>
    <xf numFmtId="0" fontId="14" fillId="0" borderId="1" xfId="0" applyFont="1" applyBorder="1" applyAlignment="1">
      <alignment horizontal="left" vertical="top" wrapText="1" indent="4"/>
    </xf>
    <xf numFmtId="0" fontId="14" fillId="0" borderId="1" xfId="0" applyFont="1" applyBorder="1" applyAlignment="1">
      <alignment horizontal="left" vertical="top" wrapText="1" indent="3"/>
    </xf>
    <xf numFmtId="0" fontId="16" fillId="0" borderId="4" xfId="0" applyFont="1" applyBorder="1" applyAlignment="1">
      <alignment horizontal="left" vertical="top" wrapText="1"/>
    </xf>
    <xf numFmtId="0" fontId="16" fillId="0" borderId="4" xfId="0" applyFont="1" applyBorder="1" applyAlignment="1">
      <alignment horizontal="left" vertical="top" wrapText="1" indent="1"/>
    </xf>
    <xf numFmtId="0" fontId="8" fillId="0" borderId="5" xfId="0" applyFont="1" applyBorder="1" applyAlignment="1">
      <alignment horizontal="left" vertical="top" wrapText="1"/>
    </xf>
    <xf numFmtId="0" fontId="14" fillId="0" borderId="4" xfId="0" applyFont="1" applyBorder="1" applyAlignment="1">
      <alignment horizontal="left" vertical="top" wrapText="1"/>
    </xf>
    <xf numFmtId="0" fontId="14" fillId="0" borderId="4" xfId="0" applyFont="1" applyBorder="1" applyAlignment="1">
      <alignment horizontal="center" vertical="top" wrapText="1"/>
    </xf>
    <xf numFmtId="43" fontId="6" fillId="3" borderId="1" xfId="1" applyFont="1" applyFill="1" applyBorder="1" applyAlignment="1">
      <alignment horizontal="left" wrapText="1"/>
    </xf>
    <xf numFmtId="43" fontId="6" fillId="0" borderId="1" xfId="1" applyFont="1" applyBorder="1" applyAlignment="1">
      <alignment horizontal="left" wrapText="1"/>
    </xf>
    <xf numFmtId="43" fontId="8" fillId="0" borderId="7" xfId="1" applyFont="1" applyBorder="1" applyAlignment="1">
      <alignment horizontal="left" wrapText="1"/>
    </xf>
    <xf numFmtId="43" fontId="8" fillId="0" borderId="4" xfId="1" applyFont="1" applyBorder="1" applyAlignment="1">
      <alignment horizontal="left" wrapText="1"/>
    </xf>
    <xf numFmtId="43" fontId="8" fillId="0" borderId="1" xfId="1" applyFont="1" applyBorder="1" applyAlignment="1">
      <alignment horizontal="left" wrapText="1"/>
    </xf>
    <xf numFmtId="43" fontId="8" fillId="0" borderId="8" xfId="1" applyFont="1" applyBorder="1" applyAlignment="1">
      <alignment horizontal="left" wrapText="1"/>
    </xf>
    <xf numFmtId="43" fontId="8" fillId="0" borderId="5" xfId="1" applyFont="1" applyBorder="1" applyAlignment="1">
      <alignment horizontal="left" wrapText="1"/>
    </xf>
    <xf numFmtId="43" fontId="8" fillId="0" borderId="11" xfId="1" applyFont="1" applyBorder="1" applyAlignment="1">
      <alignment horizontal="left" wrapText="1"/>
    </xf>
    <xf numFmtId="43" fontId="8" fillId="0" borderId="11" xfId="1" applyFont="1" applyBorder="1" applyAlignment="1">
      <alignment wrapText="1"/>
    </xf>
    <xf numFmtId="43" fontId="8" fillId="0" borderId="7" xfId="1" applyFont="1" applyBorder="1" applyAlignment="1">
      <alignment wrapText="1"/>
    </xf>
    <xf numFmtId="43" fontId="8" fillId="0" borderId="1" xfId="0" applyNumberFormat="1" applyFont="1" applyBorder="1" applyAlignment="1">
      <alignment horizontal="left" wrapText="1"/>
    </xf>
    <xf numFmtId="165" fontId="22" fillId="4" borderId="17" xfId="0" applyNumberFormat="1" applyFont="1" applyFill="1" applyBorder="1" applyAlignment="1">
      <alignment horizontal="center" vertical="center"/>
    </xf>
    <xf numFmtId="165" fontId="23" fillId="4" borderId="18" xfId="0" applyNumberFormat="1" applyFont="1" applyFill="1" applyBorder="1" applyAlignment="1" applyProtection="1">
      <alignment horizontal="center"/>
      <protection locked="0"/>
    </xf>
    <xf numFmtId="165" fontId="23" fillId="4" borderId="19" xfId="0" applyNumberFormat="1" applyFont="1" applyFill="1" applyBorder="1" applyAlignment="1" applyProtection="1">
      <alignment horizontal="center"/>
      <protection locked="0"/>
    </xf>
    <xf numFmtId="165" fontId="23" fillId="4" borderId="20" xfId="0" applyNumberFormat="1" applyFont="1" applyFill="1" applyBorder="1" applyAlignment="1" applyProtection="1">
      <alignment horizontal="center"/>
      <protection locked="0"/>
    </xf>
    <xf numFmtId="165" fontId="23" fillId="4" borderId="21" xfId="0" applyNumberFormat="1" applyFont="1" applyFill="1" applyBorder="1" applyAlignment="1" applyProtection="1">
      <alignment horizontal="center"/>
      <protection locked="0"/>
    </xf>
    <xf numFmtId="44" fontId="22" fillId="4" borderId="22" xfId="2" applyFont="1" applyFill="1" applyBorder="1" applyAlignment="1">
      <alignment horizontal="center" vertical="center"/>
    </xf>
    <xf numFmtId="165" fontId="22" fillId="4" borderId="24" xfId="0" applyNumberFormat="1" applyFont="1" applyFill="1" applyBorder="1" applyAlignment="1">
      <alignment horizontal="center" vertical="center"/>
    </xf>
    <xf numFmtId="0" fontId="22" fillId="4" borderId="15" xfId="3" applyFont="1" applyFill="1" applyBorder="1" applyAlignment="1">
      <alignment vertical="center" wrapText="1"/>
    </xf>
    <xf numFmtId="43" fontId="23" fillId="4" borderId="23" xfId="0" applyNumberFormat="1" applyFont="1" applyFill="1" applyBorder="1" applyAlignment="1" applyProtection="1">
      <alignment horizontal="right"/>
      <protection locked="0"/>
    </xf>
    <xf numFmtId="0" fontId="22" fillId="4" borderId="7" xfId="3" applyFont="1" applyFill="1" applyBorder="1" applyAlignment="1">
      <alignment vertical="center" wrapText="1"/>
    </xf>
    <xf numFmtId="43" fontId="22" fillId="4" borderId="7" xfId="0" applyNumberFormat="1" applyFont="1" applyFill="1" applyBorder="1"/>
    <xf numFmtId="0" fontId="24" fillId="4" borderId="7" xfId="3" applyFont="1" applyFill="1" applyBorder="1" applyAlignment="1">
      <alignment vertical="center" wrapText="1"/>
    </xf>
    <xf numFmtId="43" fontId="24" fillId="0" borderId="7" xfId="0" applyNumberFormat="1" applyFont="1" applyBorder="1"/>
    <xf numFmtId="43" fontId="24" fillId="4" borderId="7" xfId="0" applyNumberFormat="1" applyFont="1" applyFill="1" applyBorder="1"/>
    <xf numFmtId="0" fontId="22" fillId="5" borderId="7" xfId="3" applyFont="1" applyFill="1" applyBorder="1" applyAlignment="1">
      <alignment vertical="center" wrapText="1"/>
    </xf>
    <xf numFmtId="43" fontId="22" fillId="5" borderId="7" xfId="0" applyNumberFormat="1" applyFont="1" applyFill="1" applyBorder="1"/>
    <xf numFmtId="0" fontId="22" fillId="6" borderId="7" xfId="3" applyFont="1" applyFill="1" applyBorder="1" applyAlignment="1">
      <alignment vertical="center" wrapText="1"/>
    </xf>
    <xf numFmtId="43" fontId="22" fillId="6" borderId="7" xfId="0" applyNumberFormat="1" applyFont="1" applyFill="1" applyBorder="1"/>
    <xf numFmtId="43" fontId="24" fillId="7" borderId="7" xfId="0" applyNumberFormat="1" applyFont="1" applyFill="1" applyBorder="1"/>
    <xf numFmtId="166" fontId="24" fillId="4" borderId="7" xfId="3" applyNumberFormat="1" applyFont="1" applyFill="1" applyBorder="1" applyAlignment="1">
      <alignment vertical="center" wrapText="1"/>
    </xf>
    <xf numFmtId="4" fontId="22" fillId="4" borderId="7" xfId="0" applyNumberFormat="1" applyFont="1" applyFill="1" applyBorder="1"/>
    <xf numFmtId="4" fontId="24" fillId="0" borderId="7" xfId="0" applyNumberFormat="1" applyFont="1" applyBorder="1"/>
    <xf numFmtId="4" fontId="24" fillId="4" borderId="7" xfId="0" applyNumberFormat="1" applyFont="1" applyFill="1" applyBorder="1"/>
    <xf numFmtId="0" fontId="24" fillId="4" borderId="0" xfId="0" applyFont="1" applyFill="1" applyAlignment="1">
      <alignment horizontal="left"/>
    </xf>
    <xf numFmtId="0" fontId="24" fillId="4" borderId="22" xfId="0" applyFont="1" applyFill="1" applyBorder="1"/>
    <xf numFmtId="167" fontId="24" fillId="4" borderId="7" xfId="0" applyNumberFormat="1" applyFont="1" applyFill="1" applyBorder="1"/>
    <xf numFmtId="0" fontId="24" fillId="4" borderId="25" xfId="0" applyFont="1" applyFill="1" applyBorder="1" applyAlignment="1">
      <alignment horizontal="left"/>
    </xf>
    <xf numFmtId="0" fontId="22" fillId="4" borderId="26" xfId="0" applyFont="1" applyFill="1" applyBorder="1"/>
    <xf numFmtId="167" fontId="22" fillId="4" borderId="7" xfId="0" applyNumberFormat="1" applyFont="1" applyFill="1" applyBorder="1"/>
    <xf numFmtId="0" fontId="20" fillId="0" borderId="0" xfId="0" applyFont="1" applyAlignment="1">
      <alignment horizontal="left" vertical="top"/>
    </xf>
    <xf numFmtId="0" fontId="27" fillId="0" borderId="0" xfId="0" applyFont="1" applyAlignment="1">
      <alignment horizontal="left" vertical="top"/>
    </xf>
    <xf numFmtId="43" fontId="13" fillId="0" borderId="1" xfId="1" applyFont="1" applyBorder="1" applyAlignment="1">
      <alignment horizontal="right" wrapText="1"/>
    </xf>
    <xf numFmtId="43" fontId="8" fillId="0" borderId="1" xfId="1" applyFont="1" applyBorder="1" applyAlignment="1">
      <alignment horizontal="right" vertical="center" wrapText="1"/>
    </xf>
    <xf numFmtId="43" fontId="8" fillId="0" borderId="5" xfId="1" applyFont="1" applyBorder="1" applyAlignment="1">
      <alignment horizontal="right" wrapText="1"/>
    </xf>
    <xf numFmtId="43" fontId="8" fillId="0" borderId="7" xfId="1" applyFont="1" applyBorder="1" applyAlignment="1">
      <alignment horizontal="right" wrapText="1"/>
    </xf>
    <xf numFmtId="43" fontId="8" fillId="0" borderId="1" xfId="1" applyFont="1" applyBorder="1" applyAlignment="1">
      <alignment horizontal="right" wrapText="1"/>
    </xf>
    <xf numFmtId="43" fontId="8" fillId="0" borderId="7" xfId="1" applyFont="1" applyBorder="1" applyAlignment="1">
      <alignment horizontal="right" vertical="center" wrapText="1"/>
    </xf>
    <xf numFmtId="43" fontId="13" fillId="0" borderId="7" xfId="1" applyFont="1" applyBorder="1" applyAlignment="1">
      <alignment horizontal="right" wrapText="1"/>
    </xf>
    <xf numFmtId="43" fontId="13" fillId="0" borderId="4" xfId="1" applyFont="1" applyBorder="1" applyAlignment="1">
      <alignment horizontal="right" wrapText="1"/>
    </xf>
    <xf numFmtId="43" fontId="13" fillId="0" borderId="1" xfId="1" applyFont="1" applyBorder="1" applyAlignment="1">
      <alignment horizontal="right" vertical="center" wrapText="1"/>
    </xf>
    <xf numFmtId="43" fontId="6" fillId="0" borderId="7" xfId="1" applyFont="1" applyBorder="1" applyAlignment="1">
      <alignment horizontal="right" wrapText="1"/>
    </xf>
    <xf numFmtId="43" fontId="6" fillId="0" borderId="7" xfId="1" applyFont="1" applyBorder="1" applyAlignment="1">
      <alignment horizontal="right" vertical="center" wrapText="1"/>
    </xf>
    <xf numFmtId="43" fontId="6" fillId="0" borderId="7" xfId="1" applyFont="1" applyBorder="1" applyAlignment="1">
      <alignment wrapText="1"/>
    </xf>
    <xf numFmtId="43" fontId="6" fillId="0" borderId="7" xfId="1" applyFont="1" applyBorder="1" applyAlignment="1">
      <alignment vertical="center" wrapText="1"/>
    </xf>
    <xf numFmtId="0" fontId="16" fillId="0" borderId="7" xfId="0" applyFont="1" applyBorder="1" applyAlignment="1">
      <alignment horizontal="left" vertical="top"/>
    </xf>
    <xf numFmtId="166" fontId="22" fillId="4" borderId="15" xfId="3" applyNumberFormat="1" applyFont="1" applyFill="1" applyBorder="1" applyAlignment="1">
      <alignment horizontal="left" vertical="center"/>
    </xf>
    <xf numFmtId="166" fontId="22" fillId="4" borderId="7" xfId="3" applyNumberFormat="1" applyFont="1" applyFill="1" applyBorder="1" applyAlignment="1">
      <alignment horizontal="left" vertical="center"/>
    </xf>
    <xf numFmtId="166" fontId="22" fillId="5" borderId="7" xfId="3" applyNumberFormat="1" applyFont="1" applyFill="1" applyBorder="1" applyAlignment="1">
      <alignment horizontal="left" vertical="center"/>
    </xf>
    <xf numFmtId="166" fontId="22" fillId="4" borderId="7" xfId="3" applyNumberFormat="1" applyFont="1" applyFill="1" applyBorder="1" applyAlignment="1">
      <alignment horizontal="left" vertical="center" wrapText="1"/>
    </xf>
    <xf numFmtId="166" fontId="22" fillId="6" borderId="7" xfId="3" applyNumberFormat="1" applyFont="1" applyFill="1" applyBorder="1" applyAlignment="1">
      <alignment horizontal="left" vertical="center"/>
    </xf>
    <xf numFmtId="0" fontId="28" fillId="0" borderId="0" xfId="0" applyFont="1" applyAlignment="1">
      <alignment horizontal="left" vertical="top"/>
    </xf>
    <xf numFmtId="0" fontId="29" fillId="0" borderId="0" xfId="0" applyFont="1" applyAlignment="1">
      <alignment horizontal="left" vertical="top"/>
    </xf>
    <xf numFmtId="0" fontId="11" fillId="0" borderId="0" xfId="4" applyFont="1" applyAlignment="1">
      <alignment vertical="top" wrapText="1"/>
    </xf>
    <xf numFmtId="0" fontId="5" fillId="0" borderId="0" xfId="4" applyFont="1" applyAlignment="1">
      <alignment horizontal="left" vertical="top"/>
    </xf>
    <xf numFmtId="0" fontId="5" fillId="0" borderId="0" xfId="4" applyFont="1" applyAlignment="1">
      <alignment horizontal="left" wrapText="1"/>
    </xf>
    <xf numFmtId="0" fontId="11" fillId="0" borderId="0" xfId="4" applyFont="1" applyAlignment="1">
      <alignment horizontal="left" vertical="top" wrapText="1"/>
    </xf>
    <xf numFmtId="0" fontId="11" fillId="0" borderId="0" xfId="4" applyFont="1" applyAlignment="1">
      <alignment horizontal="left" vertical="top"/>
    </xf>
    <xf numFmtId="0" fontId="5" fillId="0" borderId="0" xfId="4" applyFont="1" applyAlignment="1">
      <alignment horizontal="center" wrapText="1"/>
    </xf>
    <xf numFmtId="0" fontId="10" fillId="0" borderId="7" xfId="4" applyFont="1" applyBorder="1" applyAlignment="1">
      <alignment horizontal="center" vertical="top" wrapText="1"/>
    </xf>
    <xf numFmtId="0" fontId="11" fillId="0" borderId="7" xfId="4" applyFont="1" applyBorder="1" applyAlignment="1">
      <alignment horizontal="left" vertical="top" wrapText="1"/>
    </xf>
    <xf numFmtId="10" fontId="11" fillId="0" borderId="7" xfId="4" applyNumberFormat="1" applyFont="1" applyBorder="1" applyAlignment="1">
      <alignment horizontal="center" wrapText="1"/>
    </xf>
    <xf numFmtId="168" fontId="11" fillId="0" borderId="7" xfId="5" applyNumberFormat="1" applyFont="1" applyBorder="1" applyAlignment="1">
      <alignment horizontal="center" wrapText="1"/>
    </xf>
    <xf numFmtId="10" fontId="11" fillId="0" borderId="7" xfId="4" applyNumberFormat="1" applyFont="1" applyBorder="1" applyAlignment="1">
      <alignment horizontal="center" vertical="center" wrapText="1"/>
    </xf>
    <xf numFmtId="0" fontId="11" fillId="0" borderId="7" xfId="4" applyFont="1" applyBorder="1" applyAlignment="1">
      <alignment horizontal="center" wrapText="1"/>
    </xf>
    <xf numFmtId="0" fontId="29" fillId="0" borderId="0" xfId="0" applyFont="1" applyAlignment="1">
      <alignment vertical="top"/>
    </xf>
    <xf numFmtId="43" fontId="16" fillId="0" borderId="7" xfId="1" applyFont="1" applyBorder="1" applyAlignment="1">
      <alignment horizontal="left" wrapText="1"/>
    </xf>
    <xf numFmtId="43" fontId="16" fillId="0" borderId="7" xfId="1" applyFont="1" applyBorder="1" applyAlignment="1">
      <alignment horizontal="left" vertical="center" wrapText="1"/>
    </xf>
    <xf numFmtId="43" fontId="16" fillId="0" borderId="7" xfId="1" applyFont="1" applyBorder="1" applyAlignment="1">
      <alignment vertical="center" wrapText="1"/>
    </xf>
    <xf numFmtId="43" fontId="16" fillId="0" borderId="7" xfId="1" applyFont="1" applyBorder="1" applyAlignment="1">
      <alignment horizontal="left" vertical="top" wrapText="1"/>
    </xf>
    <xf numFmtId="43" fontId="8" fillId="0" borderId="7" xfId="1" applyFont="1" applyBorder="1" applyAlignment="1">
      <alignment horizontal="left" vertical="center" wrapText="1"/>
    </xf>
    <xf numFmtId="43" fontId="8" fillId="0" borderId="7" xfId="1" applyFont="1" applyBorder="1" applyAlignment="1">
      <alignment horizontal="left" vertical="top" wrapText="1"/>
    </xf>
    <xf numFmtId="4" fontId="8" fillId="0" borderId="0" xfId="0" applyNumberFormat="1" applyFont="1" applyAlignment="1">
      <alignment horizontal="right" vertical="top"/>
    </xf>
    <xf numFmtId="43" fontId="8" fillId="0" borderId="1" xfId="1" applyFont="1" applyBorder="1" applyAlignment="1">
      <alignment horizontal="left" vertical="center" wrapText="1"/>
    </xf>
    <xf numFmtId="0" fontId="32" fillId="0" borderId="7" xfId="0" applyFont="1" applyBorder="1" applyAlignment="1">
      <alignment horizontal="left" vertical="top"/>
    </xf>
    <xf numFmtId="0" fontId="33" fillId="0" borderId="7" xfId="0" applyFont="1" applyBorder="1" applyAlignment="1">
      <alignment horizontal="left" vertical="top" wrapText="1"/>
    </xf>
    <xf numFmtId="43" fontId="31" fillId="0" borderId="4" xfId="1" applyFont="1" applyBorder="1" applyAlignment="1">
      <alignment horizontal="left" vertical="center" wrapText="1"/>
    </xf>
    <xf numFmtId="43" fontId="31" fillId="0" borderId="1" xfId="1" applyFont="1" applyBorder="1" applyAlignment="1">
      <alignment horizontal="left" vertical="center" wrapText="1"/>
    </xf>
    <xf numFmtId="0" fontId="33" fillId="0" borderId="1" xfId="0" applyFont="1" applyBorder="1" applyAlignment="1">
      <alignment horizontal="left" vertical="top"/>
    </xf>
    <xf numFmtId="43" fontId="31" fillId="0" borderId="4" xfId="1" applyFont="1" applyBorder="1" applyAlignment="1">
      <alignment horizontal="left" wrapText="1"/>
    </xf>
    <xf numFmtId="43" fontId="31" fillId="0" borderId="1" xfId="1" applyFont="1" applyBorder="1" applyAlignment="1">
      <alignment horizontal="left" wrapText="1"/>
    </xf>
    <xf numFmtId="0" fontId="31" fillId="0" borderId="1" xfId="0" applyFont="1" applyBorder="1" applyAlignment="1">
      <alignment horizontal="left" wrapText="1"/>
    </xf>
    <xf numFmtId="43" fontId="31" fillId="0" borderId="8" xfId="1" applyFont="1" applyBorder="1" applyAlignment="1">
      <alignment horizontal="left" wrapText="1"/>
    </xf>
    <xf numFmtId="0" fontId="32" fillId="0" borderId="7" xfId="0" applyFont="1" applyBorder="1" applyAlignment="1">
      <alignment horizontal="left" vertical="top" wrapText="1"/>
    </xf>
    <xf numFmtId="43" fontId="31" fillId="0" borderId="11" xfId="1" applyFont="1" applyBorder="1" applyAlignment="1">
      <alignment vertical="center" wrapText="1"/>
    </xf>
    <xf numFmtId="0" fontId="32" fillId="0" borderId="7" xfId="0" applyFont="1" applyBorder="1" applyAlignment="1">
      <alignment horizontal="center" vertical="top"/>
    </xf>
    <xf numFmtId="43" fontId="31" fillId="2" borderId="4" xfId="1" applyFont="1" applyFill="1" applyBorder="1" applyAlignment="1">
      <alignment horizontal="left" wrapText="1"/>
    </xf>
    <xf numFmtId="0" fontId="34" fillId="0" borderId="1" xfId="0" applyFont="1" applyBorder="1" applyAlignment="1">
      <alignment horizontal="left" vertical="top" wrapText="1"/>
    </xf>
    <xf numFmtId="0" fontId="31" fillId="0" borderId="2" xfId="0" applyFont="1" applyBorder="1" applyAlignment="1">
      <alignment horizontal="left" vertical="top"/>
    </xf>
    <xf numFmtId="0" fontId="33" fillId="0" borderId="27" xfId="0" applyFont="1" applyBorder="1" applyAlignment="1">
      <alignment horizontal="left" vertical="top" wrapText="1"/>
    </xf>
    <xf numFmtId="0" fontId="33" fillId="0" borderId="2" xfId="0" applyFont="1" applyBorder="1" applyAlignment="1">
      <alignment horizontal="left" vertical="top"/>
    </xf>
    <xf numFmtId="0" fontId="16" fillId="0" borderId="7" xfId="4" applyFont="1" applyBorder="1" applyAlignment="1">
      <alignment horizontal="left" vertical="top" wrapText="1"/>
    </xf>
    <xf numFmtId="0" fontId="31" fillId="0" borderId="13" xfId="0" applyFont="1" applyBorder="1" applyAlignment="1">
      <alignment vertical="top"/>
    </xf>
    <xf numFmtId="0" fontId="33" fillId="0" borderId="2" xfId="0" applyFont="1" applyBorder="1" applyAlignment="1">
      <alignment horizontal="left" vertical="top" wrapText="1"/>
    </xf>
    <xf numFmtId="0" fontId="14" fillId="0" borderId="5" xfId="0" applyFont="1" applyBorder="1" applyAlignment="1">
      <alignment horizontal="center" vertical="top" wrapText="1"/>
    </xf>
    <xf numFmtId="0" fontId="31" fillId="0" borderId="7" xfId="0" applyFont="1" applyBorder="1" applyAlignment="1">
      <alignment horizontal="right" wrapText="1"/>
    </xf>
    <xf numFmtId="0" fontId="31" fillId="0" borderId="7" xfId="0" applyFont="1" applyBorder="1" applyAlignment="1">
      <alignment horizontal="right" vertical="center" wrapText="1"/>
    </xf>
    <xf numFmtId="0" fontId="31" fillId="0" borderId="6" xfId="0" applyFont="1" applyBorder="1" applyAlignment="1">
      <alignment horizontal="right" vertical="center" wrapText="1"/>
    </xf>
    <xf numFmtId="0" fontId="31" fillId="0" borderId="1" xfId="0" applyFont="1" applyBorder="1" applyAlignment="1">
      <alignment horizontal="right" wrapText="1"/>
    </xf>
    <xf numFmtId="0" fontId="31" fillId="0" borderId="1" xfId="0" applyFont="1" applyBorder="1" applyAlignment="1">
      <alignment horizontal="right" vertical="center" wrapText="1"/>
    </xf>
    <xf numFmtId="4" fontId="31" fillId="0" borderId="1" xfId="0" applyNumberFormat="1" applyFont="1" applyBorder="1" applyAlignment="1">
      <alignment horizontal="right" wrapText="1"/>
    </xf>
    <xf numFmtId="4" fontId="31" fillId="0" borderId="7" xfId="0" applyNumberFormat="1" applyFont="1" applyBorder="1" applyAlignment="1">
      <alignment horizontal="right" vertical="top"/>
    </xf>
    <xf numFmtId="43" fontId="31" fillId="0" borderId="1" xfId="1" applyFont="1" applyBorder="1" applyAlignment="1">
      <alignment horizontal="right" vertical="center" wrapText="1"/>
    </xf>
    <xf numFmtId="0" fontId="35" fillId="0" borderId="7" xfId="0" applyFont="1" applyBorder="1" applyAlignment="1">
      <alignment horizontal="left" vertical="top" wrapText="1"/>
    </xf>
    <xf numFmtId="0" fontId="34" fillId="0" borderId="4" xfId="0" applyFont="1" applyBorder="1" applyAlignment="1">
      <alignment horizontal="left" vertical="top" wrapText="1" indent="2"/>
    </xf>
    <xf numFmtId="0" fontId="34" fillId="0" borderId="1" xfId="0" applyFont="1" applyBorder="1" applyAlignment="1">
      <alignment horizontal="left" vertical="top" wrapText="1" indent="1"/>
    </xf>
    <xf numFmtId="164" fontId="35" fillId="0" borderId="1" xfId="0" applyNumberFormat="1" applyFont="1" applyBorder="1" applyAlignment="1">
      <alignment horizontal="left" vertical="top" indent="2" shrinkToFit="1"/>
    </xf>
    <xf numFmtId="0" fontId="34" fillId="0" borderId="1" xfId="0" applyFont="1" applyBorder="1" applyAlignment="1">
      <alignment horizontal="left" vertical="top" wrapText="1" indent="5"/>
    </xf>
    <xf numFmtId="0" fontId="30" fillId="0" borderId="0" xfId="0" applyFont="1" applyAlignment="1">
      <alignment horizontal="left" vertical="top"/>
    </xf>
    <xf numFmtId="43" fontId="31" fillId="0" borderId="5" xfId="1" applyFont="1" applyBorder="1" applyAlignment="1">
      <alignment horizontal="right" wrapText="1"/>
    </xf>
    <xf numFmtId="43" fontId="31" fillId="0" borderId="7" xfId="1" applyFont="1" applyBorder="1" applyAlignment="1">
      <alignment horizontal="right" wrapText="1"/>
    </xf>
    <xf numFmtId="43" fontId="31" fillId="0" borderId="1" xfId="1" applyFont="1" applyBorder="1" applyAlignment="1">
      <alignment horizontal="right" wrapText="1"/>
    </xf>
    <xf numFmtId="43" fontId="31" fillId="0" borderId="4" xfId="1" applyFont="1" applyBorder="1" applyAlignment="1">
      <alignment horizontal="right" wrapText="1"/>
    </xf>
    <xf numFmtId="43" fontId="31" fillId="0" borderId="4" xfId="1" applyFont="1" applyBorder="1" applyAlignment="1">
      <alignment horizontal="right" vertical="center" wrapText="1"/>
    </xf>
    <xf numFmtId="43" fontId="31" fillId="0" borderId="1" xfId="0" applyNumberFormat="1" applyFont="1" applyBorder="1" applyAlignment="1">
      <alignment horizontal="right" wrapText="1"/>
    </xf>
    <xf numFmtId="0" fontId="31" fillId="0" borderId="2" xfId="0" applyFont="1" applyBorder="1" applyAlignment="1">
      <alignment horizontal="left" vertical="top" wrapText="1"/>
    </xf>
    <xf numFmtId="0" fontId="33" fillId="0" borderId="13" xfId="0" applyFont="1" applyBorder="1" applyAlignment="1">
      <alignment vertical="top"/>
    </xf>
    <xf numFmtId="0" fontId="31" fillId="0" borderId="2" xfId="0" applyFont="1" applyBorder="1" applyAlignment="1">
      <alignment horizontal="left" wrapText="1"/>
    </xf>
    <xf numFmtId="0" fontId="31" fillId="0" borderId="5" xfId="0" applyFont="1" applyBorder="1" applyAlignment="1">
      <alignment horizontal="center" vertical="top" wrapText="1"/>
    </xf>
    <xf numFmtId="43" fontId="8" fillId="0" borderId="5" xfId="1" applyFont="1" applyBorder="1" applyAlignment="1">
      <alignment horizontal="left" vertical="center" wrapText="1"/>
    </xf>
    <xf numFmtId="43" fontId="8" fillId="0" borderId="6" xfId="1" applyFont="1" applyBorder="1" applyAlignment="1">
      <alignment horizontal="left" wrapText="1"/>
    </xf>
    <xf numFmtId="0" fontId="3" fillId="0" borderId="16" xfId="0" applyFont="1" applyBorder="1" applyAlignment="1">
      <alignment horizontal="center" vertical="top" wrapText="1"/>
    </xf>
    <xf numFmtId="0" fontId="0" fillId="0" borderId="16" xfId="0" applyBorder="1" applyAlignment="1">
      <alignment horizontal="center" vertical="top" wrapText="1"/>
    </xf>
    <xf numFmtId="0" fontId="21" fillId="0" borderId="2" xfId="0" applyFont="1" applyBorder="1" applyAlignment="1">
      <alignment horizontal="center" wrapText="1"/>
    </xf>
    <xf numFmtId="0" fontId="21" fillId="0" borderId="3" xfId="0" applyFont="1" applyBorder="1" applyAlignment="1">
      <alignment horizontal="center" wrapText="1"/>
    </xf>
    <xf numFmtId="0" fontId="21" fillId="0" borderId="4" xfId="0" applyFont="1" applyBorder="1" applyAlignment="1">
      <alignment horizontal="center" wrapText="1"/>
    </xf>
    <xf numFmtId="0" fontId="9" fillId="0" borderId="16" xfId="0" applyFont="1" applyBorder="1" applyAlignment="1">
      <alignment horizontal="center" vertical="top" wrapText="1"/>
    </xf>
    <xf numFmtId="0" fontId="14" fillId="0" borderId="0" xfId="0" applyFont="1" applyAlignment="1">
      <alignment horizontal="left" vertical="top" wrapText="1" indent="20"/>
    </xf>
    <xf numFmtId="0" fontId="14" fillId="0" borderId="0" xfId="0" applyFont="1" applyAlignment="1">
      <alignment horizontal="left" vertical="top" wrapText="1" indent="14"/>
    </xf>
    <xf numFmtId="0" fontId="14" fillId="0" borderId="0" xfId="0" applyFont="1" applyAlignment="1">
      <alignment horizontal="left" vertical="top" wrapText="1" indent="22"/>
    </xf>
    <xf numFmtId="0" fontId="13" fillId="0" borderId="0" xfId="0" applyFont="1" applyAlignment="1">
      <alignment horizontal="center" vertical="top" wrapText="1"/>
    </xf>
    <xf numFmtId="0" fontId="22" fillId="4" borderId="28" xfId="0" applyFont="1" applyFill="1" applyBorder="1" applyAlignment="1" applyProtection="1">
      <alignment horizontal="center" vertical="center" wrapText="1"/>
      <protection locked="0"/>
    </xf>
    <xf numFmtId="0" fontId="22" fillId="4" borderId="15" xfId="0" applyFont="1" applyFill="1" applyBorder="1" applyAlignment="1" applyProtection="1">
      <alignment horizontal="center" vertical="center" wrapText="1"/>
      <protection locked="0"/>
    </xf>
    <xf numFmtId="0" fontId="14" fillId="0" borderId="13" xfId="0" applyFont="1" applyBorder="1" applyAlignment="1">
      <alignment horizontal="center" vertical="top" wrapText="1"/>
    </xf>
    <xf numFmtId="0" fontId="14" fillId="0" borderId="29" xfId="0" applyFont="1" applyBorder="1" applyAlignment="1">
      <alignment horizontal="center" vertical="top" wrapText="1"/>
    </xf>
    <xf numFmtId="0" fontId="14" fillId="0" borderId="11" xfId="0" applyFont="1" applyBorder="1" applyAlignment="1">
      <alignment horizontal="center" vertical="top" wrapText="1"/>
    </xf>
    <xf numFmtId="0" fontId="11" fillId="0" borderId="0" xfId="4" applyFont="1" applyAlignment="1">
      <alignment vertical="top" wrapText="1"/>
    </xf>
    <xf numFmtId="0" fontId="11" fillId="0" borderId="0" xfId="4" applyFont="1" applyAlignment="1">
      <alignment horizontal="left" vertical="top" wrapText="1"/>
    </xf>
    <xf numFmtId="0" fontId="10" fillId="0" borderId="0" xfId="4" applyFont="1" applyAlignment="1">
      <alignment horizontal="center" vertical="top" wrapText="1"/>
    </xf>
    <xf numFmtId="0" fontId="11" fillId="0" borderId="0" xfId="4" applyFont="1" applyAlignment="1">
      <alignment horizontal="center" vertical="top" wrapText="1"/>
    </xf>
    <xf numFmtId="0" fontId="10" fillId="0" borderId="0" xfId="4" applyFont="1" applyAlignment="1">
      <alignment horizontal="left" vertical="top" wrapText="1" indent="29"/>
    </xf>
    <xf numFmtId="0" fontId="5" fillId="0" borderId="0" xfId="4" applyFont="1" applyAlignment="1">
      <alignment horizontal="left" vertical="top" wrapText="1"/>
    </xf>
    <xf numFmtId="0" fontId="5" fillId="0" borderId="0" xfId="4" applyFont="1" applyAlignment="1">
      <alignment vertical="top" wrapText="1"/>
    </xf>
    <xf numFmtId="0" fontId="14" fillId="0" borderId="0" xfId="0" applyFont="1" applyAlignment="1">
      <alignment horizontal="center" vertical="top" wrapText="1"/>
    </xf>
    <xf numFmtId="0" fontId="8" fillId="0" borderId="0" xfId="0" applyFont="1" applyAlignment="1">
      <alignment horizontal="center" vertical="top" wrapText="1"/>
    </xf>
    <xf numFmtId="0" fontId="14" fillId="0" borderId="10" xfId="0" applyFont="1" applyBorder="1" applyAlignment="1">
      <alignment horizontal="left" vertical="top" wrapText="1"/>
    </xf>
    <xf numFmtId="0" fontId="14" fillId="0" borderId="14" xfId="0" applyFont="1" applyBorder="1" applyAlignment="1">
      <alignment horizontal="left" vertical="top" wrapText="1"/>
    </xf>
    <xf numFmtId="0" fontId="14" fillId="0" borderId="7" xfId="0" applyFont="1" applyBorder="1" applyAlignment="1">
      <alignment horizontal="center" vertical="top" wrapText="1"/>
    </xf>
    <xf numFmtId="0" fontId="8" fillId="0" borderId="14" xfId="0" applyFont="1" applyBorder="1" applyAlignment="1">
      <alignment horizontal="left" vertical="top" wrapText="1"/>
    </xf>
    <xf numFmtId="0" fontId="14" fillId="0" borderId="1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3" xfId="0" applyFont="1" applyBorder="1" applyAlignment="1">
      <alignment horizontal="left" vertical="top"/>
    </xf>
    <xf numFmtId="0" fontId="14" fillId="0" borderId="11" xfId="0" applyFont="1" applyBorder="1" applyAlignment="1">
      <alignment horizontal="left" vertical="top"/>
    </xf>
    <xf numFmtId="0" fontId="9" fillId="0" borderId="13" xfId="0" applyFont="1" applyBorder="1" applyAlignment="1">
      <alignment horizontal="left" vertical="top"/>
    </xf>
    <xf numFmtId="0" fontId="6" fillId="0" borderId="11" xfId="0" applyFont="1" applyBorder="1" applyAlignment="1">
      <alignment horizontal="left" vertical="top"/>
    </xf>
    <xf numFmtId="0" fontId="7" fillId="0" borderId="7" xfId="0" applyFont="1" applyBorder="1" applyAlignment="1">
      <alignment horizontal="left" vertical="center" wrapText="1"/>
    </xf>
    <xf numFmtId="43" fontId="6" fillId="0" borderId="7" xfId="1" applyFont="1" applyBorder="1" applyAlignment="1">
      <alignment vertical="center" wrapText="1"/>
    </xf>
    <xf numFmtId="0" fontId="7" fillId="0" borderId="7" xfId="0" applyFont="1" applyBorder="1" applyAlignment="1">
      <alignment horizontal="left" vertical="top" wrapText="1"/>
    </xf>
    <xf numFmtId="0" fontId="6" fillId="0" borderId="7" xfId="0" applyFont="1" applyBorder="1" applyAlignment="1">
      <alignment horizontal="left" vertical="top" wrapText="1"/>
    </xf>
    <xf numFmtId="0" fontId="9" fillId="0" borderId="13" xfId="0" applyFont="1" applyBorder="1" applyAlignment="1">
      <alignment horizontal="left" vertical="top" wrapText="1"/>
    </xf>
    <xf numFmtId="0" fontId="9" fillId="0" borderId="11" xfId="0" applyFont="1" applyBorder="1" applyAlignment="1">
      <alignment horizontal="left" vertical="top" wrapText="1"/>
    </xf>
    <xf numFmtId="0" fontId="7" fillId="0" borderId="13" xfId="0" applyFont="1" applyBorder="1" applyAlignment="1">
      <alignment horizontal="left" vertical="top" wrapText="1"/>
    </xf>
    <xf numFmtId="0" fontId="7" fillId="0" borderId="11" xfId="0" applyFont="1" applyBorder="1" applyAlignment="1">
      <alignment horizontal="left" vertical="top" wrapText="1"/>
    </xf>
    <xf numFmtId="0" fontId="9" fillId="0" borderId="0" xfId="0" applyFont="1" applyAlignment="1">
      <alignment horizontal="center" vertical="top" wrapText="1"/>
    </xf>
    <xf numFmtId="0" fontId="6" fillId="0" borderId="0" xfId="0" applyFont="1" applyAlignment="1">
      <alignment horizontal="center" vertical="top" wrapText="1"/>
    </xf>
    <xf numFmtId="0" fontId="9" fillId="0" borderId="7" xfId="0" applyFont="1" applyBorder="1" applyAlignment="1">
      <alignment horizontal="center" vertical="top" wrapText="1"/>
    </xf>
    <xf numFmtId="0" fontId="14" fillId="0" borderId="7" xfId="0" applyFont="1" applyBorder="1" applyAlignment="1">
      <alignment horizontal="center" vertical="center" wrapText="1"/>
    </xf>
    <xf numFmtId="0" fontId="14" fillId="0" borderId="7" xfId="0" applyFont="1" applyBorder="1" applyAlignment="1">
      <alignment horizontal="left" vertical="top" wrapText="1"/>
    </xf>
    <xf numFmtId="0" fontId="8" fillId="0" borderId="0" xfId="0" applyFont="1" applyAlignment="1">
      <alignment horizontal="left" vertical="top" wrapText="1"/>
    </xf>
    <xf numFmtId="0" fontId="17" fillId="0" borderId="7" xfId="0" applyFont="1" applyBorder="1" applyAlignment="1">
      <alignment horizontal="left" vertical="top" wrapText="1"/>
    </xf>
    <xf numFmtId="0" fontId="13" fillId="0" borderId="0" xfId="0" applyFont="1" applyAlignment="1">
      <alignment horizontal="center" vertical="top"/>
    </xf>
    <xf numFmtId="0" fontId="33" fillId="0" borderId="7" xfId="0" applyFont="1" applyBorder="1" applyAlignment="1">
      <alignment horizontal="left" vertical="top"/>
    </xf>
    <xf numFmtId="0" fontId="32" fillId="0" borderId="7" xfId="0" applyFont="1" applyBorder="1" applyAlignment="1">
      <alignment horizontal="left" vertical="top"/>
    </xf>
    <xf numFmtId="0" fontId="14" fillId="0" borderId="3" xfId="0" applyFont="1" applyBorder="1" applyAlignment="1">
      <alignment horizontal="center" vertical="top" wrapText="1"/>
    </xf>
    <xf numFmtId="0" fontId="14" fillId="0" borderId="4" xfId="0" applyFont="1" applyBorder="1" applyAlignment="1">
      <alignment horizontal="center" vertical="top" wrapText="1"/>
    </xf>
    <xf numFmtId="0" fontId="14" fillId="0" borderId="2" xfId="0" applyFont="1" applyBorder="1" applyAlignment="1">
      <alignment horizontal="center" vertical="top" wrapText="1"/>
    </xf>
  </cellXfs>
  <cellStyles count="7">
    <cellStyle name="Moeda" xfId="2" builtinId="4"/>
    <cellStyle name="Moeda 2" xfId="6" xr:uid="{14CB03F4-BD8C-4FD6-9B92-C9AFB9CF73E7}"/>
    <cellStyle name="Normal" xfId="0" builtinId="0"/>
    <cellStyle name="Normal 2" xfId="4" xr:uid="{84611B45-9801-490C-A9ED-79EEB6E34223}"/>
    <cellStyle name="Normal 6" xfId="3" xr:uid="{E411BEE6-9EB1-498D-AA10-9830070A33AC}"/>
    <cellStyle name="Vírgula" xfId="1" builtinId="3"/>
    <cellStyle name="Vírgula 2" xfId="5" xr:uid="{418BBAA5-567B-4157-BB79-CDA7411E83E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H:\Administra&#231;&#227;o%20e%20Fazenda\contabilidade\LOA\LOA%20-%202024\anexosdaldo2024.xls" TargetMode="External"/><Relationship Id="rId1" Type="http://schemas.openxmlformats.org/officeDocument/2006/relationships/externalLinkPath" Target="/Administra&#231;&#227;o%20e%20Fazenda/contabilidade/LOA/LOA%20-%202024/anexosdaldo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râmetros"/>
      <sheetName val="Projeções"/>
      <sheetName val="Projeções - RPPS"/>
      <sheetName val="RCL"/>
      <sheetName val="Pessoal"/>
      <sheetName val="Dívida"/>
      <sheetName val=" Dem-1-Metas"/>
      <sheetName val="Dem-1A-Metas RPPS"/>
      <sheetName val=" Dem-2-Avalia"/>
      <sheetName val="Dem-3-Comp"/>
      <sheetName val="Dem-4-Patr"/>
      <sheetName val="Dem-5-Alien"/>
      <sheetName val="Dem-6-RPPS"/>
      <sheetName val="Dem-7-Renúnci"/>
      <sheetName val="Dem-8-Docc"/>
      <sheetName val="Anexo Riscos"/>
      <sheetName val="Anexo III - Metas e Prioridades"/>
      <sheetName val="Anexo IV - Cons do Patrimôn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
  <sheetViews>
    <sheetView workbookViewId="0">
      <selection activeCell="D3" sqref="D3"/>
    </sheetView>
  </sheetViews>
  <sheetFormatPr defaultRowHeight="12.75" x14ac:dyDescent="0.2"/>
  <cols>
    <col min="1" max="1" width="14.6640625" customWidth="1"/>
    <col min="2" max="4" width="20.1640625" customWidth="1"/>
    <col min="5" max="5" width="32.5" customWidth="1"/>
    <col min="6" max="6" width="20.83203125" customWidth="1"/>
  </cols>
  <sheetData>
    <row r="1" spans="1:9" ht="82.5" customHeight="1" x14ac:dyDescent="0.2">
      <c r="A1" s="215" t="s">
        <v>227</v>
      </c>
      <c r="B1" s="216"/>
      <c r="C1" s="216"/>
      <c r="D1" s="216"/>
      <c r="E1" s="216"/>
      <c r="F1" s="4"/>
      <c r="G1" s="4"/>
      <c r="H1" s="4"/>
      <c r="I1" s="4"/>
    </row>
    <row r="2" spans="1:9" ht="53.25" customHeight="1" x14ac:dyDescent="0.2">
      <c r="A2" s="2" t="s">
        <v>0</v>
      </c>
      <c r="B2" s="2" t="s">
        <v>1</v>
      </c>
      <c r="C2" s="2" t="s">
        <v>2</v>
      </c>
      <c r="D2" s="18" t="s">
        <v>228</v>
      </c>
      <c r="E2" s="2" t="s">
        <v>3</v>
      </c>
    </row>
    <row r="3" spans="1:9" ht="14.25" customHeight="1" x14ac:dyDescent="0.2">
      <c r="A3" s="7"/>
      <c r="B3" s="1"/>
      <c r="C3" s="1"/>
      <c r="D3" s="1"/>
      <c r="E3" s="1"/>
    </row>
    <row r="4" spans="1:9" ht="14.1" customHeight="1" x14ac:dyDescent="0.25">
      <c r="A4" s="7"/>
      <c r="B4" s="217" t="s">
        <v>225</v>
      </c>
      <c r="C4" s="218"/>
      <c r="D4" s="219"/>
      <c r="E4" s="1"/>
    </row>
    <row r="5" spans="1:9" ht="13.7" customHeight="1" x14ac:dyDescent="0.2">
      <c r="A5" s="7"/>
      <c r="B5" s="1"/>
      <c r="C5" s="1"/>
      <c r="D5" s="1"/>
      <c r="E5" s="1"/>
    </row>
    <row r="6" spans="1:9" ht="14.1" customHeight="1" x14ac:dyDescent="0.2">
      <c r="A6" s="8"/>
      <c r="B6" s="3"/>
      <c r="C6" s="3"/>
      <c r="D6" s="3"/>
      <c r="E6" s="3"/>
    </row>
    <row r="7" spans="1:9" ht="16.5" customHeight="1" x14ac:dyDescent="0.2">
      <c r="A7" s="9" t="s">
        <v>145</v>
      </c>
      <c r="B7" s="9"/>
      <c r="C7" s="9"/>
      <c r="D7" s="9" t="s">
        <v>183</v>
      </c>
      <c r="E7" s="9"/>
    </row>
  </sheetData>
  <mergeCells count="2">
    <mergeCell ref="A1:E1"/>
    <mergeCell ref="B4:D4"/>
  </mergeCells>
  <pageMargins left="1.6929133858267718" right="0.70866141732283472" top="1.5354330708661419"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4"/>
  <sheetViews>
    <sheetView workbookViewId="0">
      <selection sqref="A1:F1"/>
    </sheetView>
  </sheetViews>
  <sheetFormatPr defaultRowHeight="12.75" x14ac:dyDescent="0.2"/>
  <cols>
    <col min="1" max="1" width="26.1640625" customWidth="1"/>
    <col min="2" max="2" width="74" customWidth="1"/>
    <col min="3" max="3" width="17.5" customWidth="1"/>
    <col min="4" max="4" width="14.83203125" customWidth="1"/>
    <col min="5" max="5" width="33" customWidth="1"/>
    <col min="6" max="6" width="17" customWidth="1"/>
    <col min="7" max="7" width="14.5" customWidth="1"/>
  </cols>
  <sheetData>
    <row r="1" spans="1:10" ht="78.2" customHeight="1" x14ac:dyDescent="0.2">
      <c r="A1" s="237" t="s">
        <v>373</v>
      </c>
      <c r="B1" s="238"/>
      <c r="C1" s="238"/>
      <c r="D1" s="238"/>
      <c r="E1" s="238"/>
      <c r="F1" s="238"/>
      <c r="G1" s="4"/>
      <c r="H1" s="4"/>
      <c r="I1" s="4"/>
      <c r="J1" s="4"/>
    </row>
    <row r="2" spans="1:10" s="202" customFormat="1" ht="33" customHeight="1" x14ac:dyDescent="0.2">
      <c r="A2" s="197" t="s">
        <v>4</v>
      </c>
      <c r="B2" s="198" t="s">
        <v>171</v>
      </c>
      <c r="C2" s="199" t="s">
        <v>214</v>
      </c>
      <c r="D2" s="200">
        <v>0.15</v>
      </c>
      <c r="E2" s="201" t="s">
        <v>215</v>
      </c>
      <c r="F2" s="212" t="s">
        <v>370</v>
      </c>
    </row>
    <row r="3" spans="1:10" s="202" customFormat="1" ht="16.5" customHeight="1" x14ac:dyDescent="0.2">
      <c r="A3" s="168" t="s">
        <v>77</v>
      </c>
      <c r="B3" s="169" t="s">
        <v>76</v>
      </c>
      <c r="C3" s="207">
        <v>2190000</v>
      </c>
      <c r="D3" s="208">
        <f>C3*0.25</f>
        <v>547500</v>
      </c>
      <c r="E3" s="187" t="s">
        <v>219</v>
      </c>
      <c r="F3" s="195">
        <v>2287000</v>
      </c>
    </row>
    <row r="4" spans="1:10" s="202" customFormat="1" ht="33" customHeight="1" x14ac:dyDescent="0.2">
      <c r="A4" s="168" t="s">
        <v>79</v>
      </c>
      <c r="B4" s="169" t="s">
        <v>78</v>
      </c>
      <c r="C4" s="206">
        <v>16000000</v>
      </c>
      <c r="D4" s="208">
        <f t="shared" ref="D4:D9" si="0">C4*0.25</f>
        <v>4000000</v>
      </c>
      <c r="E4" s="187" t="s">
        <v>102</v>
      </c>
      <c r="F4" s="195">
        <v>1217500</v>
      </c>
    </row>
    <row r="5" spans="1:10" s="202" customFormat="1" ht="33" customHeight="1" x14ac:dyDescent="0.2">
      <c r="A5" s="168" t="s">
        <v>82</v>
      </c>
      <c r="B5" s="168" t="s">
        <v>81</v>
      </c>
      <c r="C5" s="196">
        <v>12000</v>
      </c>
      <c r="D5" s="208">
        <f t="shared" si="0"/>
        <v>3000</v>
      </c>
      <c r="E5" s="209" t="s">
        <v>371</v>
      </c>
      <c r="F5" s="195">
        <v>86460</v>
      </c>
    </row>
    <row r="6" spans="1:10" s="202" customFormat="1" ht="16.5" customHeight="1" x14ac:dyDescent="0.2">
      <c r="A6" s="168" t="s">
        <v>88</v>
      </c>
      <c r="B6" s="168" t="s">
        <v>85</v>
      </c>
      <c r="C6" s="203">
        <v>7500000</v>
      </c>
      <c r="D6" s="208">
        <f t="shared" si="0"/>
        <v>1875000</v>
      </c>
      <c r="E6" s="183" t="s">
        <v>220</v>
      </c>
      <c r="F6" s="204"/>
    </row>
    <row r="7" spans="1:10" s="202" customFormat="1" ht="16.5" customHeight="1" x14ac:dyDescent="0.2">
      <c r="A7" s="168" t="s">
        <v>89</v>
      </c>
      <c r="B7" s="168" t="s">
        <v>86</v>
      </c>
      <c r="C7" s="204">
        <v>750000</v>
      </c>
      <c r="D7" s="208">
        <f t="shared" si="0"/>
        <v>187500</v>
      </c>
      <c r="E7" s="210" t="s">
        <v>103</v>
      </c>
      <c r="F7" s="204"/>
    </row>
    <row r="8" spans="1:10" s="202" customFormat="1" ht="16.5" customHeight="1" x14ac:dyDescent="0.2">
      <c r="A8" s="168" t="s">
        <v>90</v>
      </c>
      <c r="B8" s="168" t="s">
        <v>87</v>
      </c>
      <c r="C8" s="205">
        <v>90000</v>
      </c>
      <c r="D8" s="208">
        <f t="shared" si="0"/>
        <v>22500</v>
      </c>
      <c r="E8" s="187" t="s">
        <v>221</v>
      </c>
      <c r="F8" s="204">
        <v>500</v>
      </c>
    </row>
    <row r="9" spans="1:10" s="202" customFormat="1" ht="33.75" customHeight="1" x14ac:dyDescent="0.2">
      <c r="A9" s="177" t="s">
        <v>91</v>
      </c>
      <c r="B9" s="169" t="s">
        <v>100</v>
      </c>
      <c r="C9" s="205">
        <v>-100100</v>
      </c>
      <c r="D9" s="208">
        <f t="shared" si="0"/>
        <v>-25025</v>
      </c>
      <c r="E9" s="211"/>
      <c r="F9" s="204"/>
    </row>
    <row r="10" spans="1:10" s="202" customFormat="1" ht="16.5" customHeight="1" x14ac:dyDescent="0.2">
      <c r="A10" s="168"/>
      <c r="B10" s="168" t="s">
        <v>368</v>
      </c>
      <c r="C10" s="205"/>
      <c r="D10" s="205">
        <v>10000</v>
      </c>
      <c r="E10" s="211"/>
      <c r="F10" s="204"/>
    </row>
    <row r="11" spans="1:10" s="202" customFormat="1" ht="16.5" customHeight="1" x14ac:dyDescent="0.2">
      <c r="A11" s="168"/>
      <c r="B11" s="168"/>
      <c r="C11" s="205"/>
      <c r="D11" s="205"/>
      <c r="E11" s="187" t="s">
        <v>222</v>
      </c>
      <c r="F11" s="195">
        <v>433200</v>
      </c>
    </row>
    <row r="12" spans="1:10" s="202" customFormat="1" ht="41.25" customHeight="1" x14ac:dyDescent="0.2">
      <c r="A12" s="266" t="s">
        <v>101</v>
      </c>
      <c r="B12" s="266"/>
      <c r="C12" s="206"/>
      <c r="D12" s="205">
        <f>SUM(D3:D10)</f>
        <v>6620475</v>
      </c>
      <c r="E12" s="211"/>
      <c r="F12" s="204">
        <f>SUM(F3:F11)</f>
        <v>4024660</v>
      </c>
    </row>
    <row r="13" spans="1:10" ht="15.75" x14ac:dyDescent="0.2">
      <c r="A13" s="29"/>
      <c r="B13" s="29"/>
      <c r="C13" s="29"/>
      <c r="D13" s="29"/>
      <c r="E13" s="29"/>
      <c r="F13" s="29"/>
    </row>
    <row r="14" spans="1:10" ht="15.75" x14ac:dyDescent="0.2">
      <c r="A14" s="29"/>
      <c r="B14" s="29"/>
      <c r="C14" s="29"/>
      <c r="D14" s="29"/>
      <c r="E14" s="29"/>
      <c r="F14" s="29"/>
    </row>
  </sheetData>
  <mergeCells count="2">
    <mergeCell ref="A1:F1"/>
    <mergeCell ref="A12:B12"/>
  </mergeCells>
  <pageMargins left="0.70866141732283472" right="0.70866141732283472" top="0.74803149606299213" bottom="0.74803149606299213" header="0.31496062992125984" footer="0.31496062992125984"/>
  <pageSetup paperSize="9" scale="75"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0"/>
  <sheetViews>
    <sheetView workbookViewId="0">
      <selection activeCell="A13" sqref="A13"/>
    </sheetView>
  </sheetViews>
  <sheetFormatPr defaultRowHeight="15" x14ac:dyDescent="0.2"/>
  <cols>
    <col min="1" max="1" width="17.6640625" style="14" customWidth="1"/>
    <col min="2" max="2" width="36.1640625" style="14" customWidth="1"/>
    <col min="3" max="3" width="14.6640625" style="14" customWidth="1"/>
    <col min="4" max="4" width="29.83203125" style="14" customWidth="1"/>
    <col min="5" max="5" width="16.6640625" style="14" customWidth="1"/>
    <col min="6" max="6" width="19.1640625" customWidth="1"/>
  </cols>
  <sheetData>
    <row r="1" spans="1:10" ht="80.25" customHeight="1" x14ac:dyDescent="0.2">
      <c r="A1" s="237" t="s">
        <v>374</v>
      </c>
      <c r="B1" s="238"/>
      <c r="C1" s="238"/>
      <c r="D1" s="238"/>
      <c r="E1" s="238"/>
      <c r="F1" s="4"/>
      <c r="G1" s="4"/>
      <c r="H1" s="4"/>
      <c r="I1" s="4"/>
      <c r="J1" s="4"/>
    </row>
    <row r="2" spans="1:10" ht="16.5" customHeight="1" x14ac:dyDescent="0.2">
      <c r="A2" s="65" t="s">
        <v>104</v>
      </c>
      <c r="B2" s="267" t="s">
        <v>107</v>
      </c>
      <c r="C2" s="268"/>
      <c r="D2" s="269" t="s">
        <v>108</v>
      </c>
      <c r="E2" s="268"/>
    </row>
    <row r="3" spans="1:10" ht="16.5" customHeight="1" x14ac:dyDescent="0.2">
      <c r="A3" s="44"/>
      <c r="B3" s="76" t="s">
        <v>109</v>
      </c>
      <c r="C3" s="73" t="s">
        <v>110</v>
      </c>
      <c r="D3" s="77" t="s">
        <v>109</v>
      </c>
      <c r="E3" s="78" t="s">
        <v>110</v>
      </c>
    </row>
    <row r="4" spans="1:10" ht="39.950000000000003" customHeight="1" x14ac:dyDescent="0.2">
      <c r="A4" s="44">
        <v>574</v>
      </c>
      <c r="B4" s="79" t="s">
        <v>105</v>
      </c>
      <c r="C4" s="167">
        <v>0</v>
      </c>
      <c r="D4" s="75" t="s">
        <v>223</v>
      </c>
      <c r="E4" s="167">
        <v>0</v>
      </c>
    </row>
    <row r="5" spans="1:10" ht="39.950000000000003" customHeight="1" x14ac:dyDescent="0.2">
      <c r="A5" s="44">
        <v>634</v>
      </c>
      <c r="B5" s="80" t="s">
        <v>106</v>
      </c>
      <c r="C5" s="167">
        <v>0</v>
      </c>
      <c r="D5" s="75" t="s">
        <v>223</v>
      </c>
      <c r="E5" s="167">
        <v>0</v>
      </c>
    </row>
    <row r="6" spans="1:10" ht="33" customHeight="1" x14ac:dyDescent="0.2">
      <c r="A6" s="44">
        <v>754</v>
      </c>
      <c r="B6" s="52" t="s">
        <v>113</v>
      </c>
      <c r="C6" s="213">
        <v>0</v>
      </c>
      <c r="D6" s="81" t="s">
        <v>224</v>
      </c>
      <c r="E6" s="213">
        <v>0</v>
      </c>
    </row>
    <row r="7" spans="1:10" ht="14.1" customHeight="1" x14ac:dyDescent="0.25">
      <c r="A7" s="44"/>
      <c r="B7" s="33"/>
      <c r="C7" s="93"/>
      <c r="D7" s="34"/>
      <c r="E7" s="93"/>
      <c r="F7" s="12"/>
    </row>
    <row r="8" spans="1:10" ht="16.5" customHeight="1" x14ac:dyDescent="0.25">
      <c r="A8" s="44"/>
      <c r="B8" s="79" t="s">
        <v>111</v>
      </c>
      <c r="C8" s="88">
        <v>0</v>
      </c>
      <c r="D8" s="32"/>
      <c r="E8" s="214"/>
    </row>
    <row r="9" spans="1:10" ht="14.1" customHeight="1" x14ac:dyDescent="0.25">
      <c r="A9" s="44"/>
      <c r="B9" s="31"/>
      <c r="C9" s="88"/>
      <c r="D9" s="32"/>
      <c r="E9" s="88"/>
    </row>
    <row r="10" spans="1:10" ht="16.5" customHeight="1" x14ac:dyDescent="0.25">
      <c r="A10" s="44"/>
      <c r="B10" s="82" t="s">
        <v>112</v>
      </c>
      <c r="C10" s="88">
        <v>0</v>
      </c>
      <c r="D10" s="74" t="s">
        <v>112</v>
      </c>
      <c r="E10" s="88">
        <v>0</v>
      </c>
    </row>
  </sheetData>
  <mergeCells count="3">
    <mergeCell ref="B2:C2"/>
    <mergeCell ref="D2:E2"/>
    <mergeCell ref="A1:E1"/>
  </mergeCells>
  <pageMargins left="1.299212598425197" right="0.70866141732283472" top="0.74803149606299213" bottom="0.74803149606299213"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
  <sheetViews>
    <sheetView workbookViewId="0">
      <selection activeCell="A2" sqref="A2"/>
    </sheetView>
  </sheetViews>
  <sheetFormatPr defaultRowHeight="12.75" x14ac:dyDescent="0.2"/>
  <cols>
    <col min="1" max="1" width="76" customWidth="1"/>
    <col min="2" max="2" width="24.6640625" customWidth="1"/>
    <col min="3" max="3" width="16" customWidth="1"/>
  </cols>
  <sheetData>
    <row r="1" spans="1:9" ht="93.75" customHeight="1" x14ac:dyDescent="0.2">
      <c r="A1" s="220" t="s">
        <v>226</v>
      </c>
      <c r="B1" s="220"/>
      <c r="C1" s="4"/>
      <c r="D1" s="4"/>
      <c r="E1" s="4"/>
      <c r="F1" s="4"/>
      <c r="G1" s="4"/>
      <c r="H1" s="4"/>
      <c r="I1" s="4"/>
    </row>
    <row r="2" spans="1:9" ht="18.2" customHeight="1" x14ac:dyDescent="0.2">
      <c r="A2" s="19" t="s">
        <v>184</v>
      </c>
      <c r="B2" s="20" t="s">
        <v>192</v>
      </c>
    </row>
    <row r="3" spans="1:9" ht="16.5" customHeight="1" x14ac:dyDescent="0.25">
      <c r="A3" s="21" t="s">
        <v>185</v>
      </c>
      <c r="B3" s="84">
        <f>B4+B5-B6</f>
        <v>924533.41000000015</v>
      </c>
    </row>
    <row r="4" spans="1:9" ht="16.5" customHeight="1" x14ac:dyDescent="0.25">
      <c r="A4" s="22" t="s">
        <v>186</v>
      </c>
      <c r="B4" s="85">
        <v>-217169.43</v>
      </c>
    </row>
    <row r="5" spans="1:9" ht="16.5" customHeight="1" x14ac:dyDescent="0.25">
      <c r="A5" s="22" t="s">
        <v>187</v>
      </c>
      <c r="B5" s="85">
        <v>1440831.55</v>
      </c>
    </row>
    <row r="6" spans="1:9" ht="16.5" customHeight="1" x14ac:dyDescent="0.25">
      <c r="A6" s="23" t="s">
        <v>188</v>
      </c>
      <c r="B6" s="85">
        <v>299128.71000000002</v>
      </c>
    </row>
    <row r="7" spans="1:9" ht="16.5" customHeight="1" x14ac:dyDescent="0.25">
      <c r="A7" s="24" t="s">
        <v>36</v>
      </c>
      <c r="B7" s="84">
        <f>B8+B9</f>
        <v>826764.56</v>
      </c>
      <c r="C7" s="11"/>
      <c r="D7" s="12"/>
      <c r="E7" s="12"/>
    </row>
    <row r="8" spans="1:9" ht="16.5" customHeight="1" x14ac:dyDescent="0.25">
      <c r="A8" s="25" t="s">
        <v>189</v>
      </c>
      <c r="B8" s="85">
        <v>-141174.46</v>
      </c>
      <c r="C8" s="10"/>
    </row>
    <row r="9" spans="1:9" ht="16.5" customHeight="1" x14ac:dyDescent="0.25">
      <c r="A9" s="25" t="s">
        <v>190</v>
      </c>
      <c r="B9" s="85">
        <v>967939.02</v>
      </c>
    </row>
    <row r="10" spans="1:9" ht="16.5" customHeight="1" x14ac:dyDescent="0.25">
      <c r="A10" s="21" t="s">
        <v>191</v>
      </c>
      <c r="B10" s="84">
        <f>B3-B7</f>
        <v>97768.850000000093</v>
      </c>
    </row>
  </sheetData>
  <mergeCells count="1">
    <mergeCell ref="A1:B1"/>
  </mergeCells>
  <pageMargins left="1.299212598425197" right="0.70866141732283472" top="1.3385826771653544"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2"/>
  <sheetViews>
    <sheetView tabSelected="1" workbookViewId="0">
      <selection activeCell="B24" sqref="B24:C24"/>
    </sheetView>
  </sheetViews>
  <sheetFormatPr defaultRowHeight="12.75" x14ac:dyDescent="0.2"/>
  <cols>
    <col min="1" max="1" width="54.5" customWidth="1"/>
    <col min="2" max="2" width="21.33203125" customWidth="1"/>
    <col min="3" max="3" width="22.33203125" customWidth="1"/>
    <col min="4" max="4" width="19.33203125" customWidth="1"/>
  </cols>
  <sheetData>
    <row r="1" spans="1:9" ht="66" customHeight="1" x14ac:dyDescent="0.2">
      <c r="A1" s="224" t="s">
        <v>229</v>
      </c>
      <c r="B1" s="224"/>
      <c r="C1" s="224"/>
      <c r="D1" s="26"/>
      <c r="E1" s="4"/>
      <c r="F1" s="4"/>
      <c r="G1" s="4"/>
      <c r="H1" s="4"/>
      <c r="I1" s="4"/>
    </row>
    <row r="2" spans="1:9" ht="16.5" customHeight="1" x14ac:dyDescent="0.2">
      <c r="A2" s="221" t="s">
        <v>170</v>
      </c>
      <c r="B2" s="221"/>
      <c r="C2" s="221"/>
      <c r="D2" s="221"/>
    </row>
    <row r="3" spans="1:9" ht="49.5" customHeight="1" x14ac:dyDescent="0.2">
      <c r="A3" s="27" t="s">
        <v>171</v>
      </c>
      <c r="B3" s="83" t="s">
        <v>230</v>
      </c>
      <c r="C3" s="28" t="s">
        <v>193</v>
      </c>
      <c r="D3" s="29"/>
    </row>
    <row r="4" spans="1:9" ht="16.5" customHeight="1" x14ac:dyDescent="0.25">
      <c r="A4" s="30" t="s">
        <v>172</v>
      </c>
      <c r="B4" s="87">
        <v>32615603.870000001</v>
      </c>
      <c r="C4" s="88">
        <v>31865530</v>
      </c>
      <c r="D4" s="29"/>
    </row>
    <row r="5" spans="1:9" ht="16.5" customHeight="1" x14ac:dyDescent="0.25">
      <c r="A5" s="30" t="s">
        <v>173</v>
      </c>
      <c r="B5" s="89">
        <v>31992158.02</v>
      </c>
      <c r="C5" s="90">
        <v>31343830</v>
      </c>
      <c r="D5" s="29"/>
    </row>
    <row r="6" spans="1:9" ht="16.5" customHeight="1" x14ac:dyDescent="0.25">
      <c r="A6" s="30" t="s">
        <v>174</v>
      </c>
      <c r="B6" s="91">
        <v>32190253.989999998</v>
      </c>
      <c r="C6" s="86">
        <v>31865530</v>
      </c>
      <c r="D6" s="29"/>
    </row>
    <row r="7" spans="1:9" ht="16.5" customHeight="1" x14ac:dyDescent="0.25">
      <c r="A7" s="30" t="s">
        <v>37</v>
      </c>
      <c r="B7" s="92">
        <v>32190253.989999998</v>
      </c>
      <c r="C7" s="93">
        <v>31767330</v>
      </c>
      <c r="D7" s="35"/>
      <c r="E7" s="12"/>
    </row>
    <row r="8" spans="1:9" ht="16.5" customHeight="1" x14ac:dyDescent="0.25">
      <c r="A8" s="30" t="s">
        <v>175</v>
      </c>
      <c r="B8" s="86">
        <f>B5-B7</f>
        <v>-198095.96999999881</v>
      </c>
      <c r="C8" s="86">
        <f>C5-C7</f>
        <v>-423500</v>
      </c>
      <c r="D8" s="29"/>
    </row>
    <row r="9" spans="1:9" ht="16.5" customHeight="1" x14ac:dyDescent="0.25">
      <c r="A9" s="36"/>
      <c r="B9" s="37"/>
      <c r="C9" s="37"/>
      <c r="D9" s="29"/>
    </row>
    <row r="10" spans="1:9" ht="16.5" customHeight="1" x14ac:dyDescent="0.2">
      <c r="A10" s="222" t="s">
        <v>176</v>
      </c>
      <c r="B10" s="222"/>
      <c r="C10" s="222"/>
      <c r="D10" s="222"/>
    </row>
    <row r="11" spans="1:9" ht="68.25" customHeight="1" x14ac:dyDescent="0.2">
      <c r="A11" s="38" t="s">
        <v>171</v>
      </c>
      <c r="B11" s="38" t="s">
        <v>231</v>
      </c>
      <c r="C11" s="28" t="s">
        <v>194</v>
      </c>
      <c r="D11" s="29"/>
    </row>
    <row r="12" spans="1:9" ht="16.5" customHeight="1" x14ac:dyDescent="0.25">
      <c r="A12" s="39" t="s">
        <v>177</v>
      </c>
      <c r="B12" s="88">
        <v>4862134.41</v>
      </c>
      <c r="C12" s="88">
        <v>5365100</v>
      </c>
      <c r="D12" s="29"/>
    </row>
    <row r="13" spans="1:9" ht="16.5" customHeight="1" x14ac:dyDescent="0.25">
      <c r="A13" s="39" t="s">
        <v>178</v>
      </c>
      <c r="B13" s="88">
        <v>2252972.06</v>
      </c>
      <c r="C13" s="88">
        <v>2215100</v>
      </c>
      <c r="D13" s="29"/>
    </row>
    <row r="14" spans="1:9" ht="16.5" customHeight="1" x14ac:dyDescent="0.25">
      <c r="A14" s="39" t="s">
        <v>179</v>
      </c>
      <c r="B14" s="88">
        <v>1931389.53</v>
      </c>
      <c r="C14" s="88">
        <v>2715100</v>
      </c>
      <c r="D14" s="29"/>
    </row>
    <row r="15" spans="1:9" ht="16.5" customHeight="1" x14ac:dyDescent="0.25">
      <c r="A15" s="39" t="s">
        <v>180</v>
      </c>
      <c r="B15" s="88">
        <v>1931389.53</v>
      </c>
      <c r="C15" s="88">
        <v>2715100</v>
      </c>
      <c r="D15" s="29"/>
    </row>
    <row r="16" spans="1:9" ht="16.5" customHeight="1" x14ac:dyDescent="0.25">
      <c r="A16" s="39" t="s">
        <v>181</v>
      </c>
      <c r="B16" s="88">
        <f>B13-B15</f>
        <v>321582.53000000003</v>
      </c>
      <c r="C16" s="88">
        <f>C13-C15</f>
        <v>-500000</v>
      </c>
      <c r="D16" s="29"/>
    </row>
    <row r="17" spans="1:4" ht="16.5" customHeight="1" x14ac:dyDescent="0.25">
      <c r="A17" s="36"/>
      <c r="B17" s="37"/>
      <c r="C17" s="37"/>
      <c r="D17" s="29"/>
    </row>
    <row r="18" spans="1:4" ht="16.5" customHeight="1" x14ac:dyDescent="0.2">
      <c r="A18" s="223" t="s">
        <v>182</v>
      </c>
      <c r="B18" s="223"/>
      <c r="C18" s="223"/>
      <c r="D18" s="223"/>
    </row>
    <row r="19" spans="1:4" ht="60.75" customHeight="1" x14ac:dyDescent="0.2">
      <c r="A19" s="38" t="s">
        <v>171</v>
      </c>
      <c r="B19" s="38" t="s">
        <v>231</v>
      </c>
      <c r="C19" s="28" t="s">
        <v>194</v>
      </c>
      <c r="D19" s="29"/>
    </row>
    <row r="20" spans="1:4" ht="16.5" customHeight="1" x14ac:dyDescent="0.25">
      <c r="A20" s="39" t="s">
        <v>172</v>
      </c>
      <c r="B20" s="94">
        <f t="shared" ref="B20:C23" si="0">B4+B12</f>
        <v>37477738.280000001</v>
      </c>
      <c r="C20" s="94">
        <f t="shared" si="0"/>
        <v>37230630</v>
      </c>
      <c r="D20" s="29"/>
    </row>
    <row r="21" spans="1:4" ht="16.5" customHeight="1" x14ac:dyDescent="0.25">
      <c r="A21" s="39" t="s">
        <v>173</v>
      </c>
      <c r="B21" s="94">
        <f t="shared" si="0"/>
        <v>34245130.079999998</v>
      </c>
      <c r="C21" s="94">
        <f t="shared" si="0"/>
        <v>33558930</v>
      </c>
      <c r="D21" s="29"/>
    </row>
    <row r="22" spans="1:4" ht="16.5" customHeight="1" x14ac:dyDescent="0.25">
      <c r="A22" s="39" t="s">
        <v>174</v>
      </c>
      <c r="B22" s="94">
        <f t="shared" si="0"/>
        <v>34121643.519999996</v>
      </c>
      <c r="C22" s="94">
        <f t="shared" si="0"/>
        <v>34580630</v>
      </c>
      <c r="D22" s="29"/>
    </row>
    <row r="23" spans="1:4" ht="16.5" customHeight="1" x14ac:dyDescent="0.25">
      <c r="A23" s="39" t="s">
        <v>37</v>
      </c>
      <c r="B23" s="94">
        <f t="shared" si="0"/>
        <v>34121643.519999996</v>
      </c>
      <c r="C23" s="94">
        <f t="shared" si="0"/>
        <v>34482430</v>
      </c>
      <c r="D23" s="29"/>
    </row>
    <row r="24" spans="1:4" ht="16.5" customHeight="1" x14ac:dyDescent="0.25">
      <c r="A24" s="39" t="s">
        <v>175</v>
      </c>
      <c r="B24" s="94">
        <f>B21-B23</f>
        <v>123486.56000000238</v>
      </c>
      <c r="C24" s="94">
        <f>C21-C23</f>
        <v>-923500</v>
      </c>
      <c r="D24" s="29"/>
    </row>
    <row r="25" spans="1:4" ht="15" x14ac:dyDescent="0.2">
      <c r="A25" s="14"/>
      <c r="B25" s="14"/>
      <c r="C25" s="14"/>
      <c r="D25" s="14"/>
    </row>
    <row r="26" spans="1:4" ht="15" x14ac:dyDescent="0.2">
      <c r="A26" s="14"/>
      <c r="B26" s="14"/>
      <c r="C26" s="14"/>
      <c r="D26" s="14"/>
    </row>
    <row r="27" spans="1:4" ht="15" x14ac:dyDescent="0.2">
      <c r="A27" s="14"/>
      <c r="B27" s="14"/>
      <c r="C27" s="14"/>
      <c r="D27" s="14"/>
    </row>
    <row r="28" spans="1:4" ht="15" x14ac:dyDescent="0.2">
      <c r="A28" s="14"/>
      <c r="B28" s="14"/>
      <c r="C28" s="14"/>
      <c r="D28" s="14"/>
    </row>
    <row r="29" spans="1:4" ht="15" x14ac:dyDescent="0.2">
      <c r="A29" s="14"/>
      <c r="B29" s="14"/>
      <c r="C29" s="14"/>
      <c r="D29" s="14"/>
    </row>
    <row r="30" spans="1:4" ht="15" x14ac:dyDescent="0.2">
      <c r="A30" s="14"/>
      <c r="B30" s="14"/>
      <c r="C30" s="14"/>
      <c r="D30" s="14"/>
    </row>
    <row r="31" spans="1:4" ht="15" x14ac:dyDescent="0.2">
      <c r="A31" s="14"/>
      <c r="B31" s="14"/>
      <c r="C31" s="14"/>
      <c r="D31" s="14"/>
    </row>
    <row r="32" spans="1:4" ht="15" x14ac:dyDescent="0.2">
      <c r="A32" s="14"/>
      <c r="B32" s="14"/>
      <c r="C32" s="14"/>
      <c r="D32" s="14"/>
    </row>
  </sheetData>
  <mergeCells count="4">
    <mergeCell ref="A2:D2"/>
    <mergeCell ref="A10:D10"/>
    <mergeCell ref="A18:D18"/>
    <mergeCell ref="A1:C1"/>
  </mergeCells>
  <pageMargins left="1.8897637795275593" right="0.70866141732283472" top="0.74803149606299213" bottom="0.74803149606299213" header="0.31496062992125984" footer="0.31496062992125984"/>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5"/>
  <sheetViews>
    <sheetView zoomScale="80" zoomScaleNormal="80" workbookViewId="0">
      <selection activeCell="J10" sqref="J10"/>
    </sheetView>
  </sheetViews>
  <sheetFormatPr defaultRowHeight="12.75" x14ac:dyDescent="0.2"/>
  <cols>
    <col min="1" max="1" width="21.6640625" bestFit="1" customWidth="1"/>
    <col min="2" max="2" width="27.33203125" style="145" customWidth="1"/>
    <col min="3" max="3" width="30" customWidth="1"/>
    <col min="4" max="6" width="20.83203125" bestFit="1" customWidth="1"/>
    <col min="7" max="7" width="20.83203125" style="146" bestFit="1" customWidth="1"/>
    <col min="8" max="8" width="20.33203125" customWidth="1"/>
    <col min="9" max="9" width="17.6640625" bestFit="1" customWidth="1"/>
  </cols>
  <sheetData>
    <row r="1" spans="1:9" ht="71.25" customHeight="1" x14ac:dyDescent="0.2">
      <c r="A1" s="227" t="s">
        <v>343</v>
      </c>
      <c r="B1" s="228"/>
      <c r="C1" s="228"/>
      <c r="D1" s="228"/>
      <c r="E1" s="228"/>
      <c r="F1" s="228"/>
      <c r="G1" s="228"/>
      <c r="H1" s="229"/>
      <c r="I1" s="4"/>
    </row>
    <row r="3" spans="1:9" x14ac:dyDescent="0.2">
      <c r="A3" s="225" t="s">
        <v>232</v>
      </c>
      <c r="B3" s="95" t="s">
        <v>233</v>
      </c>
      <c r="C3" s="96" t="s">
        <v>234</v>
      </c>
      <c r="D3" s="96" t="s">
        <v>234</v>
      </c>
      <c r="E3" s="97" t="s">
        <v>235</v>
      </c>
      <c r="F3" s="97" t="s">
        <v>236</v>
      </c>
      <c r="G3" s="98" t="s">
        <v>236</v>
      </c>
      <c r="H3" s="99" t="s">
        <v>236</v>
      </c>
    </row>
    <row r="4" spans="1:9" x14ac:dyDescent="0.2">
      <c r="A4" s="226"/>
      <c r="B4" s="100" t="s">
        <v>237</v>
      </c>
      <c r="C4" s="101">
        <v>2021</v>
      </c>
      <c r="D4" s="101">
        <f t="shared" ref="D4:H4" si="0">C4+1</f>
        <v>2022</v>
      </c>
      <c r="E4" s="101">
        <f t="shared" si="0"/>
        <v>2023</v>
      </c>
      <c r="F4" s="101">
        <f t="shared" si="0"/>
        <v>2024</v>
      </c>
      <c r="G4" s="101">
        <f t="shared" si="0"/>
        <v>2025</v>
      </c>
      <c r="H4" s="101">
        <f t="shared" si="0"/>
        <v>2026</v>
      </c>
    </row>
    <row r="5" spans="1:9" ht="12.95" customHeight="1" x14ac:dyDescent="0.2">
      <c r="A5" s="140">
        <v>10000000</v>
      </c>
      <c r="B5" s="102" t="s">
        <v>238</v>
      </c>
      <c r="C5" s="103">
        <f t="shared" ref="C5:H5" si="1">C6+C12+C19+C29+C30+C31+C34+C63</f>
        <v>26126599.710000001</v>
      </c>
      <c r="D5" s="103">
        <f t="shared" si="1"/>
        <v>30824065.800000004</v>
      </c>
      <c r="E5" s="103">
        <f t="shared" si="1"/>
        <v>32554800</v>
      </c>
      <c r="F5" s="103">
        <f t="shared" si="1"/>
        <v>36856800</v>
      </c>
      <c r="G5" s="103">
        <f t="shared" si="1"/>
        <v>39590587.909999996</v>
      </c>
      <c r="H5" s="103">
        <f t="shared" si="1"/>
        <v>42027273.68</v>
      </c>
    </row>
    <row r="6" spans="1:9" ht="12.95" customHeight="1" x14ac:dyDescent="0.2">
      <c r="A6" s="141">
        <v>11000000</v>
      </c>
      <c r="B6" s="104" t="s">
        <v>239</v>
      </c>
      <c r="C6" s="105">
        <f t="shared" ref="C6:H6" si="2">C7+C8+C9+C10+C11</f>
        <v>1608323.6800000002</v>
      </c>
      <c r="D6" s="105">
        <f>D7+D8+D9+D10+D11</f>
        <v>2128246.4900000002</v>
      </c>
      <c r="E6" s="105">
        <f t="shared" si="2"/>
        <v>2559000</v>
      </c>
      <c r="F6" s="105">
        <f t="shared" si="2"/>
        <v>2593100</v>
      </c>
      <c r="G6" s="105">
        <f t="shared" si="2"/>
        <v>3153970.8400000003</v>
      </c>
      <c r="H6" s="105">
        <f t="shared" si="2"/>
        <v>3762945.2800000003</v>
      </c>
    </row>
    <row r="7" spans="1:9" ht="12.95" customHeight="1" x14ac:dyDescent="0.2">
      <c r="A7" s="141">
        <v>11130100</v>
      </c>
      <c r="B7" s="106" t="s">
        <v>240</v>
      </c>
      <c r="C7" s="107">
        <f>259451.93+29815.36</f>
        <v>289267.28999999998</v>
      </c>
      <c r="D7" s="107">
        <f>452304.66+52546.62</f>
        <v>504851.27999999997</v>
      </c>
      <c r="E7" s="107">
        <v>500000</v>
      </c>
      <c r="F7" s="108">
        <v>648000</v>
      </c>
      <c r="G7" s="108">
        <v>788158.23</v>
      </c>
      <c r="H7" s="108">
        <v>940337.26</v>
      </c>
    </row>
    <row r="8" spans="1:9" ht="12.95" customHeight="1" x14ac:dyDescent="0.2">
      <c r="A8" s="141">
        <v>11130100</v>
      </c>
      <c r="B8" s="106" t="s">
        <v>241</v>
      </c>
      <c r="C8" s="107">
        <v>3227.99</v>
      </c>
      <c r="D8" s="107">
        <v>8052.26</v>
      </c>
      <c r="E8" s="107">
        <v>9000</v>
      </c>
      <c r="F8" s="108">
        <v>9000</v>
      </c>
      <c r="G8" s="108">
        <v>10946.64</v>
      </c>
      <c r="H8" s="108">
        <v>13060.24</v>
      </c>
    </row>
    <row r="9" spans="1:9" ht="12.95" customHeight="1" x14ac:dyDescent="0.2">
      <c r="A9" s="141">
        <v>11100000</v>
      </c>
      <c r="B9" s="106" t="s">
        <v>242</v>
      </c>
      <c r="C9" s="107">
        <v>1105359.1000000001</v>
      </c>
      <c r="D9" s="107">
        <v>1327906.05</v>
      </c>
      <c r="E9" s="107">
        <v>1688000</v>
      </c>
      <c r="F9" s="108">
        <v>1533000</v>
      </c>
      <c r="G9" s="108">
        <v>1864578.04</v>
      </c>
      <c r="H9" s="108">
        <v>2224594.16</v>
      </c>
    </row>
    <row r="10" spans="1:9" ht="12.95" customHeight="1" x14ac:dyDescent="0.2">
      <c r="A10" s="141">
        <v>11200000</v>
      </c>
      <c r="B10" s="106" t="s">
        <v>243</v>
      </c>
      <c r="C10" s="107">
        <v>171338.69</v>
      </c>
      <c r="D10" s="107">
        <v>207941.22</v>
      </c>
      <c r="E10" s="107">
        <v>246000</v>
      </c>
      <c r="F10" s="108">
        <v>307100</v>
      </c>
      <c r="G10" s="108">
        <v>373523.75</v>
      </c>
      <c r="H10" s="108">
        <v>445644.4</v>
      </c>
    </row>
    <row r="11" spans="1:9" ht="12.95" customHeight="1" x14ac:dyDescent="0.2">
      <c r="A11" s="141">
        <v>11310000</v>
      </c>
      <c r="B11" s="106" t="s">
        <v>244</v>
      </c>
      <c r="C11" s="107">
        <v>39130.61</v>
      </c>
      <c r="D11" s="107">
        <v>79495.679999999993</v>
      </c>
      <c r="E11" s="107">
        <v>116000</v>
      </c>
      <c r="F11" s="108">
        <v>96000</v>
      </c>
      <c r="G11" s="108">
        <v>116764.18</v>
      </c>
      <c r="H11" s="108">
        <v>139309.22</v>
      </c>
    </row>
    <row r="12" spans="1:9" ht="12.95" customHeight="1" x14ac:dyDescent="0.2">
      <c r="A12" s="141">
        <v>12000000</v>
      </c>
      <c r="B12" s="104" t="s">
        <v>245</v>
      </c>
      <c r="C12" s="105">
        <f t="shared" ref="C12:H12" si="3">C13+C17+C18</f>
        <v>130096.75</v>
      </c>
      <c r="D12" s="105">
        <f t="shared" si="3"/>
        <v>148293.47</v>
      </c>
      <c r="E12" s="105">
        <f t="shared" si="3"/>
        <v>150000</v>
      </c>
      <c r="F12" s="105">
        <f t="shared" si="3"/>
        <v>150000</v>
      </c>
      <c r="G12" s="105">
        <f t="shared" si="3"/>
        <v>158000</v>
      </c>
      <c r="H12" s="105">
        <f t="shared" si="3"/>
        <v>168629.01</v>
      </c>
    </row>
    <row r="13" spans="1:9" ht="12.95" customHeight="1" x14ac:dyDescent="0.2">
      <c r="A13" s="141">
        <v>12100000</v>
      </c>
      <c r="B13" s="104" t="s">
        <v>246</v>
      </c>
      <c r="C13" s="105">
        <f t="shared" ref="C13:H13" si="4">C14+C15+C16</f>
        <v>0</v>
      </c>
      <c r="D13" s="105">
        <f t="shared" si="4"/>
        <v>0</v>
      </c>
      <c r="E13" s="105">
        <f t="shared" si="4"/>
        <v>0</v>
      </c>
      <c r="F13" s="105">
        <f t="shared" si="4"/>
        <v>0</v>
      </c>
      <c r="G13" s="105">
        <f t="shared" si="4"/>
        <v>0</v>
      </c>
      <c r="H13" s="105">
        <f t="shared" si="4"/>
        <v>0</v>
      </c>
    </row>
    <row r="14" spans="1:9" ht="12.95" customHeight="1" x14ac:dyDescent="0.2">
      <c r="A14" s="141">
        <v>12160300</v>
      </c>
      <c r="B14" s="106" t="s">
        <v>247</v>
      </c>
      <c r="C14" s="107"/>
      <c r="D14" s="107"/>
      <c r="E14" s="107"/>
      <c r="F14" s="108">
        <f>(((C14*(1+[1]Parâmetros!B36)*(1+[1]Parâmetros!C36)*(1+[1]Parâmetros!D36))+(D14*(1+[1]Parâmetros!C36)*(1+[1]Parâmetros!D36)+(E14*(1+[1]Parâmetros!D36))))/3)*(1+[1]Parâmetros!E36)</f>
        <v>0</v>
      </c>
      <c r="G14" s="108">
        <f>F14*(1+[1]Parâmetros!F36)</f>
        <v>0</v>
      </c>
      <c r="H14" s="108">
        <f>G14*(1+[1]Parâmetros!G36)</f>
        <v>0</v>
      </c>
    </row>
    <row r="15" spans="1:9" ht="12.95" customHeight="1" x14ac:dyDescent="0.2">
      <c r="A15" s="141">
        <v>12190000</v>
      </c>
      <c r="B15" s="106" t="s">
        <v>248</v>
      </c>
      <c r="C15" s="107"/>
      <c r="D15" s="107"/>
      <c r="E15" s="107"/>
      <c r="F15" s="108">
        <f>(((C15*(1+[1]Parâmetros!B36)*(1+[1]Parâmetros!C36)*(1+[1]Parâmetros!D36))+(D15*(1+[1]Parâmetros!C36)*(1+[1]Parâmetros!D36)+(E15*(1+[1]Parâmetros!D36))))/3)*(1+[1]Parâmetros!E36)</f>
        <v>0</v>
      </c>
      <c r="G15" s="108">
        <f>F15*(1+[1]Parâmetros!F36)</f>
        <v>0</v>
      </c>
      <c r="H15" s="108">
        <f>G15*(1+[1]Parâmetros!G36)</f>
        <v>0</v>
      </c>
    </row>
    <row r="16" spans="1:9" ht="12.95" customHeight="1" x14ac:dyDescent="0.2">
      <c r="A16" s="141">
        <v>12199900</v>
      </c>
      <c r="B16" s="106" t="s">
        <v>249</v>
      </c>
      <c r="C16" s="107"/>
      <c r="D16" s="107"/>
      <c r="E16" s="107"/>
      <c r="F16" s="108">
        <f>(((C16*(1+[1]Parâmetros!B36)*(1+[1]Parâmetros!C36)*(1+[1]Parâmetros!D36))+(D16*(1+[1]Parâmetros!C36)*(1+[1]Parâmetros!D36)+(E16*(1+[1]Parâmetros!D36))))/3)*(1+[1]Parâmetros!E36)</f>
        <v>0</v>
      </c>
      <c r="G16" s="108">
        <f>F16*(1+[1]Parâmetros!F36)</f>
        <v>0</v>
      </c>
      <c r="H16" s="108">
        <f>G16*(1+[1]Parâmetros!G36)</f>
        <v>0</v>
      </c>
    </row>
    <row r="17" spans="1:8" ht="12.95" customHeight="1" x14ac:dyDescent="0.2">
      <c r="A17" s="141">
        <v>12210000</v>
      </c>
      <c r="B17" s="106" t="s">
        <v>250</v>
      </c>
      <c r="C17" s="107"/>
      <c r="D17" s="107"/>
      <c r="E17" s="107"/>
      <c r="F17" s="108">
        <f>(((C17*(1+[1]Parâmetros!B36)*(1+[1]Parâmetros!C36)*(1+[1]Parâmetros!D36))+(D17*(1+[1]Parâmetros!C36)*(1+[1]Parâmetros!D36)+(E17*(1+[1]Parâmetros!D36))))/3)*(1+[1]Parâmetros!E36)</f>
        <v>0</v>
      </c>
      <c r="G17" s="108">
        <f>F17*(1+[1]Parâmetros!F36)</f>
        <v>0</v>
      </c>
      <c r="H17" s="108">
        <f>G17*(1+[1]Parâmetros!G36)</f>
        <v>0</v>
      </c>
    </row>
    <row r="18" spans="1:8" ht="12.95" customHeight="1" x14ac:dyDescent="0.2">
      <c r="A18" s="141">
        <v>12415000</v>
      </c>
      <c r="B18" s="106" t="s">
        <v>251</v>
      </c>
      <c r="C18" s="107">
        <v>130096.75</v>
      </c>
      <c r="D18" s="107">
        <v>148293.47</v>
      </c>
      <c r="E18" s="107">
        <v>150000</v>
      </c>
      <c r="F18" s="108">
        <v>150000</v>
      </c>
      <c r="G18" s="108">
        <v>158000</v>
      </c>
      <c r="H18" s="108">
        <v>168629.01</v>
      </c>
    </row>
    <row r="19" spans="1:8" ht="12.95" customHeight="1" x14ac:dyDescent="0.2">
      <c r="A19" s="141">
        <v>13000000</v>
      </c>
      <c r="B19" s="104" t="s">
        <v>252</v>
      </c>
      <c r="C19" s="105">
        <f t="shared" ref="C19:H19" si="5">C20+C21+C26+C27+C28</f>
        <v>168324.44</v>
      </c>
      <c r="D19" s="105">
        <f t="shared" si="5"/>
        <v>860204.25</v>
      </c>
      <c r="E19" s="105">
        <f t="shared" si="5"/>
        <v>610050</v>
      </c>
      <c r="F19" s="105">
        <f t="shared" si="5"/>
        <v>533700</v>
      </c>
      <c r="G19" s="105">
        <f t="shared" si="5"/>
        <v>564961.59</v>
      </c>
      <c r="H19" s="105">
        <f t="shared" si="5"/>
        <v>598619.02999999991</v>
      </c>
    </row>
    <row r="20" spans="1:8" ht="12.95" customHeight="1" x14ac:dyDescent="0.2">
      <c r="A20" s="141">
        <v>13110000</v>
      </c>
      <c r="B20" s="106" t="s">
        <v>253</v>
      </c>
      <c r="C20" s="107">
        <v>16534.18</v>
      </c>
      <c r="D20" s="107">
        <v>25560.799999999999</v>
      </c>
      <c r="E20" s="107">
        <v>32000</v>
      </c>
      <c r="F20" s="108">
        <v>32000</v>
      </c>
      <c r="G20" s="108">
        <v>33280</v>
      </c>
      <c r="H20" s="108">
        <v>34611.199999999997</v>
      </c>
    </row>
    <row r="21" spans="1:8" ht="12.95" customHeight="1" x14ac:dyDescent="0.2">
      <c r="A21" s="141">
        <v>13200000</v>
      </c>
      <c r="B21" s="104" t="s">
        <v>254</v>
      </c>
      <c r="C21" s="105">
        <f t="shared" ref="C21:H21" si="6">C22+C23+C24+C25</f>
        <v>151790.26</v>
      </c>
      <c r="D21" s="105">
        <f t="shared" si="6"/>
        <v>834643.45</v>
      </c>
      <c r="E21" s="105">
        <f t="shared" si="6"/>
        <v>578050</v>
      </c>
      <c r="F21" s="105">
        <f t="shared" si="6"/>
        <v>501700</v>
      </c>
      <c r="G21" s="105">
        <f t="shared" si="6"/>
        <v>531681.59</v>
      </c>
      <c r="H21" s="105">
        <f t="shared" si="6"/>
        <v>564007.82999999996</v>
      </c>
    </row>
    <row r="22" spans="1:8" ht="12.95" customHeight="1" x14ac:dyDescent="0.2">
      <c r="A22" s="141">
        <v>13210100</v>
      </c>
      <c r="B22" s="106" t="s">
        <v>255</v>
      </c>
      <c r="C22" s="107">
        <v>151790.26</v>
      </c>
      <c r="D22" s="107">
        <v>834643.45</v>
      </c>
      <c r="E22" s="107">
        <v>578050</v>
      </c>
      <c r="F22" s="108">
        <v>501700</v>
      </c>
      <c r="G22" s="108">
        <v>531681.59</v>
      </c>
      <c r="H22" s="108">
        <v>564007.82999999996</v>
      </c>
    </row>
    <row r="23" spans="1:8" ht="12.95" customHeight="1" x14ac:dyDescent="0.2">
      <c r="A23" s="141">
        <v>13210100</v>
      </c>
      <c r="B23" s="106" t="s">
        <v>256</v>
      </c>
      <c r="C23" s="107"/>
      <c r="D23" s="107"/>
      <c r="E23" s="107"/>
      <c r="F23" s="108">
        <f>(((C23*(1+[1]Parâmetros!B36)*(1+[1]Parâmetros!C36)*(1+[1]Parâmetros!D36))+(D23*(1+[1]Parâmetros!C36)*(1+[1]Parâmetros!D36)+(E23*(1+[1]Parâmetros!D36))))/3)*(1+[1]Parâmetros!E36)*(1+[1]Parâmetros!E37)</f>
        <v>0</v>
      </c>
      <c r="G23" s="108">
        <f>F23*(1+[1]Parâmetros!F36)*(1+[1]Parâmetros!F37)</f>
        <v>0</v>
      </c>
      <c r="H23" s="108">
        <f>G23*(1+[1]Parâmetros!G36)*(1+[1]Parâmetros!G37)</f>
        <v>0</v>
      </c>
    </row>
    <row r="24" spans="1:8" ht="12.95" customHeight="1" x14ac:dyDescent="0.2">
      <c r="A24" s="141">
        <v>13210500</v>
      </c>
      <c r="B24" s="106" t="s">
        <v>257</v>
      </c>
      <c r="C24" s="107"/>
      <c r="D24" s="107"/>
      <c r="E24" s="107"/>
      <c r="F24" s="108">
        <f>(((C24*(1+[1]Parâmetros!B36)*(1+[1]Parâmetros!C36)*(1+[1]Parâmetros!D36))+(D24*(1+[1]Parâmetros!C36)*(1+[1]Parâmetros!D36)+(E24*(1+[1]Parâmetros!D36))))/3)*(1+[1]Parâmetros!E36)*(1+[1]Parâmetros!E37)</f>
        <v>0</v>
      </c>
      <c r="G24" s="108">
        <f>F24*(1+[1]Parâmetros!F36)*(1+[1]Parâmetros!F37)</f>
        <v>0</v>
      </c>
      <c r="H24" s="108">
        <f>G24*(1+[1]Parâmetros!G36)*(1+[1]Parâmetros!G37)</f>
        <v>0</v>
      </c>
    </row>
    <row r="25" spans="1:8" ht="12.95" customHeight="1" x14ac:dyDescent="0.2">
      <c r="A25" s="141">
        <v>13299900</v>
      </c>
      <c r="B25" s="106" t="s">
        <v>258</v>
      </c>
      <c r="C25" s="107"/>
      <c r="D25" s="107"/>
      <c r="E25" s="107"/>
      <c r="F25" s="108">
        <f>(((C25*(1+[1]Parâmetros!B36)*(1+[1]Parâmetros!C36)*(1+[1]Parâmetros!D36))+(D25*(1+[1]Parâmetros!C36)*(1+[1]Parâmetros!D36)+(E25*(1+[1]Parâmetros!D36))))/3)*(1+[1]Parâmetros!E36)*(1+[1]Parâmetros!E37)</f>
        <v>0</v>
      </c>
      <c r="G25" s="108">
        <f>F25*(1+[1]Parâmetros!F36)*(1+[1]Parâmetros!F37)</f>
        <v>0</v>
      </c>
      <c r="H25" s="108">
        <f>G25*(1+[1]Parâmetros!G36)*(1+[1]Parâmetros!G37)</f>
        <v>0</v>
      </c>
    </row>
    <row r="26" spans="1:8" ht="12.95" customHeight="1" x14ac:dyDescent="0.2">
      <c r="A26" s="141">
        <v>13300000</v>
      </c>
      <c r="B26" s="106" t="s">
        <v>259</v>
      </c>
      <c r="C26" s="107"/>
      <c r="D26" s="107"/>
      <c r="E26" s="107"/>
      <c r="F26" s="108">
        <f>(((C26*(1+[1]Parâmetros!B36)*(1+[1]Parâmetros!C36)*(1+[1]Parâmetros!D36))+(D26*(1+[1]Parâmetros!C36)*(1+[1]Parâmetros!D36)+(E26*(1+[1]Parâmetros!D36))))/3)*(1+[1]Parâmetros!E36)*(1+[1]Parâmetros!E37)</f>
        <v>0</v>
      </c>
      <c r="G26" s="108">
        <f>F26*(1+[1]Parâmetros!F36)*(1+[1]Parâmetros!F37)</f>
        <v>0</v>
      </c>
      <c r="H26" s="108">
        <f>G26*(1+[1]Parâmetros!G36)*(1+[1]Parâmetros!G37)</f>
        <v>0</v>
      </c>
    </row>
    <row r="27" spans="1:8" ht="12.95" customHeight="1" x14ac:dyDescent="0.2">
      <c r="A27" s="141">
        <v>13610000</v>
      </c>
      <c r="B27" s="106" t="s">
        <v>260</v>
      </c>
      <c r="C27" s="107"/>
      <c r="D27" s="107"/>
      <c r="E27" s="107"/>
      <c r="F27" s="108">
        <f>(((C27*(1+[1]Parâmetros!B36)*(1+[1]Parâmetros!C36)*(1+[1]Parâmetros!D36))+(D27*(1+[1]Parâmetros!C36)*(1+[1]Parâmetros!D36)+(E27*(1+[1]Parâmetros!D36))))/3)*(1+[1]Parâmetros!E36)*(1+[1]Parâmetros!E37)</f>
        <v>0</v>
      </c>
      <c r="G27" s="108">
        <f>F27*(1+[1]Parâmetros!F36)*(1+[1]Parâmetros!F37)</f>
        <v>0</v>
      </c>
      <c r="H27" s="108">
        <f>G27*(1+[1]Parâmetros!G36)*(1+[1]Parâmetros!G37)</f>
        <v>0</v>
      </c>
    </row>
    <row r="28" spans="1:8" ht="12.95" customHeight="1" x14ac:dyDescent="0.2">
      <c r="A28" s="141">
        <v>13900000</v>
      </c>
      <c r="B28" s="106" t="s">
        <v>261</v>
      </c>
      <c r="C28" s="107"/>
      <c r="D28" s="107"/>
      <c r="E28" s="107"/>
      <c r="F28" s="108">
        <f>(((C28*(1+[1]Parâmetros!B36)*(1+[1]Parâmetros!C36)*(1+[1]Parâmetros!D36))+(D28*(1+[1]Parâmetros!C36)*(1+[1]Parâmetros!D36)+(E28*(1+[1]Parâmetros!D36))))/3)*(1+[1]Parâmetros!E36)*(1+[1]Parâmetros!E37)</f>
        <v>0</v>
      </c>
      <c r="G28" s="108">
        <f>F28*(1+[1]Parâmetros!F36)*(1+[1]Parâmetros!F37)</f>
        <v>0</v>
      </c>
      <c r="H28" s="108">
        <f>G28*(1+[1]Parâmetros!G36)*(1+[1]Parâmetros!G37)</f>
        <v>0</v>
      </c>
    </row>
    <row r="29" spans="1:8" ht="12.95" customHeight="1" x14ac:dyDescent="0.2">
      <c r="A29" s="141">
        <v>14110100</v>
      </c>
      <c r="B29" s="106" t="s">
        <v>262</v>
      </c>
      <c r="C29" s="107"/>
      <c r="D29" s="107"/>
      <c r="E29" s="107"/>
      <c r="F29" s="108">
        <f>(((C29*(1+[1]Parâmetros!B36)*(1+[1]Parâmetros!C36)*(1+[1]Parâmetros!D36))+(D29*(1+[1]Parâmetros!C36)*(1+[1]Parâmetros!D36)+(E29*(1+[1]Parâmetros!D36))))/3)*(1+[1]Parâmetros!E36)*(1+[1]Parâmetros!E37)</f>
        <v>0</v>
      </c>
      <c r="G29" s="108">
        <f>F29*(1+[1]Parâmetros!F36)*(1+[1]Parâmetros!F37)</f>
        <v>0</v>
      </c>
      <c r="H29" s="108">
        <f>G29*(1+[1]Parâmetros!G36)*(1+[1]Parâmetros!G37)</f>
        <v>0</v>
      </c>
    </row>
    <row r="30" spans="1:8" ht="12.95" customHeight="1" x14ac:dyDescent="0.2">
      <c r="A30" s="141">
        <v>15110100</v>
      </c>
      <c r="B30" s="106" t="s">
        <v>263</v>
      </c>
      <c r="C30" s="107"/>
      <c r="D30" s="107"/>
      <c r="E30" s="107"/>
      <c r="F30" s="108">
        <f>(((C30*(1+[1]Parâmetros!B36)*(1+[1]Parâmetros!C36)*(1+[1]Parâmetros!D36))+(D30*(1+[1]Parâmetros!C36)*(1+[1]Parâmetros!D36)+(E30*(1+[1]Parâmetros!D36))))/3)*(1+[1]Parâmetros!E36)*(1+[1]Parâmetros!E37)</f>
        <v>0</v>
      </c>
      <c r="G30" s="108">
        <f>F30*(1+[1]Parâmetros!F36)*(1+[1]Parâmetros!F37)</f>
        <v>0</v>
      </c>
      <c r="H30" s="108">
        <f>G30*(1+[1]Parâmetros!G36)*(1+[1]Parâmetros!G37)</f>
        <v>0</v>
      </c>
    </row>
    <row r="31" spans="1:8" ht="12.95" customHeight="1" x14ac:dyDescent="0.2">
      <c r="A31" s="142">
        <v>16000000</v>
      </c>
      <c r="B31" s="109" t="s">
        <v>264</v>
      </c>
      <c r="C31" s="110">
        <f t="shared" ref="C31:H31" si="7">C32+C33</f>
        <v>501199.63</v>
      </c>
      <c r="D31" s="110">
        <f t="shared" si="7"/>
        <v>638852.28</v>
      </c>
      <c r="E31" s="110">
        <f t="shared" si="7"/>
        <v>686300</v>
      </c>
      <c r="F31" s="110">
        <f t="shared" si="7"/>
        <v>618800</v>
      </c>
      <c r="G31" s="110">
        <f t="shared" si="7"/>
        <v>655779.49</v>
      </c>
      <c r="H31" s="110">
        <f t="shared" si="7"/>
        <v>695650.88</v>
      </c>
    </row>
    <row r="32" spans="1:8" ht="12.95" customHeight="1" x14ac:dyDescent="0.2">
      <c r="A32" s="143" t="s">
        <v>265</v>
      </c>
      <c r="B32" s="106" t="s">
        <v>266</v>
      </c>
      <c r="C32" s="107"/>
      <c r="D32" s="107"/>
      <c r="E32" s="107"/>
      <c r="F32" s="105">
        <f>(((C32*(1+[1]Parâmetros!B36)*(1+[1]Parâmetros!C36)*(1+[1]Parâmetros!D36))+(D32*(1+[1]Parâmetros!C36)*(1+[1]Parâmetros!D36)+(E32*(1+[1]Parâmetros!D36))))/3)*(1+[1]Parâmetros!E36)</f>
        <v>0</v>
      </c>
      <c r="G32" s="108">
        <f>F32*(1+[1]Parâmetros!F36)</f>
        <v>0</v>
      </c>
      <c r="H32" s="108">
        <f>G32*(1+[1]Parâmetros!G36)</f>
        <v>0</v>
      </c>
    </row>
    <row r="33" spans="1:8" ht="12.95" customHeight="1" x14ac:dyDescent="0.2">
      <c r="A33" s="141">
        <v>16999900</v>
      </c>
      <c r="B33" s="106" t="s">
        <v>267</v>
      </c>
      <c r="C33" s="107">
        <v>501199.63</v>
      </c>
      <c r="D33" s="107">
        <v>638852.28</v>
      </c>
      <c r="E33" s="107">
        <v>686300</v>
      </c>
      <c r="F33" s="105">
        <v>618800</v>
      </c>
      <c r="G33" s="105">
        <v>655779.49</v>
      </c>
      <c r="H33" s="105">
        <v>695650.88</v>
      </c>
    </row>
    <row r="34" spans="1:8" ht="12.95" customHeight="1" x14ac:dyDescent="0.2">
      <c r="A34" s="141">
        <v>17000000</v>
      </c>
      <c r="B34" s="104" t="s">
        <v>268</v>
      </c>
      <c r="C34" s="105">
        <f t="shared" ref="C34:H34" si="8">C35+C48+C58+C59+C60+C61+C62</f>
        <v>23673361.920000002</v>
      </c>
      <c r="D34" s="105">
        <f t="shared" si="8"/>
        <v>27010908.850000001</v>
      </c>
      <c r="E34" s="105">
        <f t="shared" si="8"/>
        <v>28481250</v>
      </c>
      <c r="F34" s="105">
        <f t="shared" si="8"/>
        <v>32878000</v>
      </c>
      <c r="G34" s="105">
        <f t="shared" si="8"/>
        <v>34974435.989999995</v>
      </c>
      <c r="H34" s="105">
        <f t="shared" si="8"/>
        <v>36717739.879999995</v>
      </c>
    </row>
    <row r="35" spans="1:8" ht="12.95" customHeight="1" x14ac:dyDescent="0.2">
      <c r="A35" s="141">
        <v>17100000</v>
      </c>
      <c r="B35" s="104" t="s">
        <v>269</v>
      </c>
      <c r="C35" s="105">
        <f t="shared" ref="C35:H35" si="9">C36+C37+C38+C40+C41+C42+C43+C44+C45+C46+C47</f>
        <v>12566599.769999998</v>
      </c>
      <c r="D35" s="105">
        <f t="shared" si="9"/>
        <v>15760137.800000003</v>
      </c>
      <c r="E35" s="105">
        <f t="shared" si="9"/>
        <v>16817000</v>
      </c>
      <c r="F35" s="105">
        <f>F36+F37+F38+F40+F41+F42+F43+F44+F45+F46+F47+F39</f>
        <v>19636500</v>
      </c>
      <c r="G35" s="105">
        <f t="shared" si="9"/>
        <v>21526721.479999997</v>
      </c>
      <c r="H35" s="105">
        <f t="shared" si="9"/>
        <v>23191822.82</v>
      </c>
    </row>
    <row r="36" spans="1:8" ht="12.95" customHeight="1" x14ac:dyDescent="0.2">
      <c r="A36" s="141">
        <v>17115110</v>
      </c>
      <c r="B36" s="106" t="s">
        <v>78</v>
      </c>
      <c r="C36" s="107">
        <v>10319993.65</v>
      </c>
      <c r="D36" s="107">
        <v>12944026.93</v>
      </c>
      <c r="E36" s="107">
        <v>13800000</v>
      </c>
      <c r="F36" s="108">
        <v>16000000</v>
      </c>
      <c r="G36" s="108">
        <v>17824502.100000001</v>
      </c>
      <c r="H36" s="108">
        <v>19262959.129999999</v>
      </c>
    </row>
    <row r="37" spans="1:8" ht="12.95" customHeight="1" x14ac:dyDescent="0.2">
      <c r="A37" s="141">
        <v>17115120</v>
      </c>
      <c r="B37" s="106" t="s">
        <v>270</v>
      </c>
      <c r="C37" s="107">
        <v>452337.91999999998</v>
      </c>
      <c r="D37" s="107">
        <v>563764.97</v>
      </c>
      <c r="E37" s="107">
        <v>600000</v>
      </c>
      <c r="F37" s="108">
        <v>750000</v>
      </c>
      <c r="G37" s="108">
        <v>835523.54</v>
      </c>
      <c r="H37" s="108">
        <v>902951.21</v>
      </c>
    </row>
    <row r="38" spans="1:8" ht="12.95" customHeight="1" x14ac:dyDescent="0.2">
      <c r="A38" s="141">
        <v>17115130</v>
      </c>
      <c r="B38" s="106" t="s">
        <v>271</v>
      </c>
      <c r="C38" s="107">
        <v>399571.6</v>
      </c>
      <c r="D38" s="107">
        <v>528601.02</v>
      </c>
      <c r="E38" s="107">
        <f>570000+150000</f>
        <v>720000</v>
      </c>
      <c r="F38" s="108">
        <v>700000</v>
      </c>
      <c r="G38" s="108">
        <v>779821.97</v>
      </c>
      <c r="H38" s="108">
        <v>842754.46</v>
      </c>
    </row>
    <row r="39" spans="1:8" ht="12.95" customHeight="1" x14ac:dyDescent="0.2">
      <c r="A39" s="141"/>
      <c r="B39" s="106" t="s">
        <v>272</v>
      </c>
      <c r="C39" s="107"/>
      <c r="D39" s="107"/>
      <c r="E39" s="107"/>
      <c r="F39" s="108">
        <v>200000</v>
      </c>
      <c r="G39" s="108">
        <v>189628.13</v>
      </c>
      <c r="H39" s="108">
        <v>178864.97</v>
      </c>
    </row>
    <row r="40" spans="1:8" ht="12.95" customHeight="1" x14ac:dyDescent="0.2">
      <c r="A40" s="141">
        <v>17115200</v>
      </c>
      <c r="B40" s="106" t="s">
        <v>81</v>
      </c>
      <c r="C40" s="107">
        <v>11671.07</v>
      </c>
      <c r="D40" s="107">
        <v>4269.75</v>
      </c>
      <c r="E40" s="107">
        <v>12000</v>
      </c>
      <c r="F40" s="108">
        <v>12000</v>
      </c>
      <c r="G40" s="108">
        <v>13368.38</v>
      </c>
      <c r="H40" s="108">
        <v>14447.22</v>
      </c>
    </row>
    <row r="41" spans="1:8" ht="12.95" customHeight="1" x14ac:dyDescent="0.2">
      <c r="A41" s="141">
        <v>17120000</v>
      </c>
      <c r="B41" s="106" t="s">
        <v>273</v>
      </c>
      <c r="C41" s="107">
        <v>199504.37</v>
      </c>
      <c r="D41" s="107">
        <v>311090.65000000002</v>
      </c>
      <c r="E41" s="107">
        <v>320500</v>
      </c>
      <c r="F41" s="108">
        <v>270500</v>
      </c>
      <c r="G41" s="108">
        <v>301345.49</v>
      </c>
      <c r="H41" s="108">
        <v>325664.40000000002</v>
      </c>
    </row>
    <row r="42" spans="1:8" ht="12.95" customHeight="1" x14ac:dyDescent="0.2">
      <c r="A42" s="141">
        <v>17130000</v>
      </c>
      <c r="B42" s="106" t="s">
        <v>274</v>
      </c>
      <c r="C42" s="107">
        <v>775594.57</v>
      </c>
      <c r="D42" s="107">
        <v>852047.9</v>
      </c>
      <c r="E42" s="107">
        <v>875000</v>
      </c>
      <c r="F42" s="108">
        <v>1076000</v>
      </c>
      <c r="G42" s="108">
        <v>1119040</v>
      </c>
      <c r="H42" s="108">
        <v>1163801.6000000001</v>
      </c>
    </row>
    <row r="43" spans="1:8" ht="12.95" customHeight="1" x14ac:dyDescent="0.2">
      <c r="A43" s="141">
        <v>17165000</v>
      </c>
      <c r="B43" s="106" t="s">
        <v>275</v>
      </c>
      <c r="C43" s="107">
        <v>51068.12</v>
      </c>
      <c r="D43" s="107">
        <v>62423.72</v>
      </c>
      <c r="E43" s="107">
        <v>79000</v>
      </c>
      <c r="F43" s="108">
        <v>93000</v>
      </c>
      <c r="G43" s="108">
        <v>96720</v>
      </c>
      <c r="H43" s="108">
        <v>100588.8</v>
      </c>
    </row>
    <row r="44" spans="1:8" ht="12.95" customHeight="1" x14ac:dyDescent="0.2">
      <c r="A44" s="141">
        <v>17140000</v>
      </c>
      <c r="B44" s="106" t="s">
        <v>276</v>
      </c>
      <c r="C44" s="107">
        <v>247145.19</v>
      </c>
      <c r="D44" s="107">
        <v>278098.81</v>
      </c>
      <c r="E44" s="107">
        <v>321000</v>
      </c>
      <c r="F44" s="108">
        <v>409000</v>
      </c>
      <c r="G44" s="108">
        <v>425360</v>
      </c>
      <c r="H44" s="108">
        <v>442374.40000000002</v>
      </c>
    </row>
    <row r="45" spans="1:8" ht="12.95" customHeight="1" x14ac:dyDescent="0.2">
      <c r="A45" s="141">
        <v>17195100</v>
      </c>
      <c r="B45" s="106" t="s">
        <v>277</v>
      </c>
      <c r="C45" s="107"/>
      <c r="D45" s="107"/>
      <c r="E45" s="107"/>
      <c r="F45" s="108">
        <v>0</v>
      </c>
      <c r="G45" s="108"/>
      <c r="H45" s="108"/>
    </row>
    <row r="46" spans="1:8" ht="12.95" customHeight="1" x14ac:dyDescent="0.2">
      <c r="A46" s="141">
        <v>17170000</v>
      </c>
      <c r="B46" s="106" t="s">
        <v>278</v>
      </c>
      <c r="C46" s="107"/>
      <c r="D46" s="107"/>
      <c r="E46" s="107"/>
      <c r="F46" s="108">
        <v>0</v>
      </c>
      <c r="G46" s="108">
        <f>F46*(1+[1]Parâmetros!F36)</f>
        <v>0</v>
      </c>
      <c r="H46" s="108">
        <f>G46*(1+[1]Parâmetros!G36)</f>
        <v>0</v>
      </c>
    </row>
    <row r="47" spans="1:8" ht="12.95" customHeight="1" x14ac:dyDescent="0.2">
      <c r="A47" s="141">
        <v>17190000</v>
      </c>
      <c r="B47" s="106" t="s">
        <v>279</v>
      </c>
      <c r="C47" s="107">
        <v>109713.28</v>
      </c>
      <c r="D47" s="107">
        <v>215814.05</v>
      </c>
      <c r="E47" s="107">
        <f>45500+44000</f>
        <v>89500</v>
      </c>
      <c r="F47" s="108">
        <v>126000</v>
      </c>
      <c r="G47" s="108">
        <v>131040</v>
      </c>
      <c r="H47" s="108">
        <v>136281.60000000001</v>
      </c>
    </row>
    <row r="48" spans="1:8" ht="12.95" customHeight="1" x14ac:dyDescent="0.2">
      <c r="A48" s="141">
        <v>17200000</v>
      </c>
      <c r="B48" s="104" t="s">
        <v>280</v>
      </c>
      <c r="C48" s="105">
        <f t="shared" ref="C48:G48" si="10">C49+C50+C51+C52+C53+C54+C55+C56+C57</f>
        <v>8267670.8600000003</v>
      </c>
      <c r="D48" s="105">
        <f t="shared" si="10"/>
        <v>8552162.8399999999</v>
      </c>
      <c r="E48" s="105">
        <f t="shared" si="10"/>
        <v>8012250</v>
      </c>
      <c r="F48" s="105">
        <f t="shared" si="10"/>
        <v>9456500</v>
      </c>
      <c r="G48" s="105">
        <f t="shared" si="10"/>
        <v>9231105.7300000004</v>
      </c>
      <c r="H48" s="105">
        <f>H49+H50+H51+H52+H53+H54+H55+H56+H57</f>
        <v>8969023.2899999991</v>
      </c>
    </row>
    <row r="49" spans="1:8" ht="12.95" customHeight="1" x14ac:dyDescent="0.2">
      <c r="A49" s="141">
        <v>17215000</v>
      </c>
      <c r="B49" s="106" t="s">
        <v>85</v>
      </c>
      <c r="C49" s="107">
        <v>6863382.5899999999</v>
      </c>
      <c r="D49" s="107">
        <v>6357647.2000000002</v>
      </c>
      <c r="E49" s="107">
        <v>6200000</v>
      </c>
      <c r="F49" s="108">
        <v>7500000</v>
      </c>
      <c r="G49" s="108">
        <v>7257602.71</v>
      </c>
      <c r="H49" s="108">
        <v>6979895.0599999996</v>
      </c>
    </row>
    <row r="50" spans="1:8" ht="12.95" customHeight="1" x14ac:dyDescent="0.2">
      <c r="A50" s="141">
        <v>17215100</v>
      </c>
      <c r="B50" s="106" t="s">
        <v>86</v>
      </c>
      <c r="C50" s="107">
        <v>705941.81</v>
      </c>
      <c r="D50" s="107">
        <v>744288.89</v>
      </c>
      <c r="E50" s="107">
        <v>770000</v>
      </c>
      <c r="F50" s="108">
        <v>750000</v>
      </c>
      <c r="G50" s="108">
        <v>725760.27</v>
      </c>
      <c r="H50" s="108">
        <v>697989.51</v>
      </c>
    </row>
    <row r="51" spans="1:8" ht="12.95" customHeight="1" x14ac:dyDescent="0.2">
      <c r="A51" s="141">
        <v>17215200</v>
      </c>
      <c r="B51" s="106" t="s">
        <v>87</v>
      </c>
      <c r="C51" s="107">
        <v>75856.97</v>
      </c>
      <c r="D51" s="107">
        <v>62442.38</v>
      </c>
      <c r="E51" s="107">
        <v>90000</v>
      </c>
      <c r="F51" s="108">
        <v>90000</v>
      </c>
      <c r="G51" s="108">
        <v>87091.23</v>
      </c>
      <c r="H51" s="108">
        <v>83758.740000000005</v>
      </c>
    </row>
    <row r="52" spans="1:8" ht="12.95" customHeight="1" x14ac:dyDescent="0.2">
      <c r="A52" s="141">
        <v>17215300</v>
      </c>
      <c r="B52" s="106" t="s">
        <v>281</v>
      </c>
      <c r="C52" s="107">
        <v>4373.66</v>
      </c>
      <c r="D52" s="107">
        <v>6776.57</v>
      </c>
      <c r="E52" s="107">
        <v>10000</v>
      </c>
      <c r="F52" s="108">
        <v>1500</v>
      </c>
      <c r="G52" s="108">
        <v>1451.52</v>
      </c>
      <c r="H52" s="108">
        <v>1395.98</v>
      </c>
    </row>
    <row r="53" spans="1:8" ht="12.95" customHeight="1" x14ac:dyDescent="0.2">
      <c r="A53" s="141">
        <v>17219800</v>
      </c>
      <c r="B53" s="106" t="s">
        <v>282</v>
      </c>
      <c r="C53" s="107"/>
      <c r="D53" s="107"/>
      <c r="E53" s="107"/>
      <c r="F53" s="108">
        <f>(((C53*(1+[1]Parâmetros!B36)*(1+[1]Parâmetros!C36)*(1+[1]Parâmetros!D36))+(D53*(1+[1]Parâmetros!C36)*(1+[1]Parâmetros!D36)+(E53*(1+[1]Parâmetros!D36))))/3)*(1+[1]Parâmetros!E36)</f>
        <v>0</v>
      </c>
      <c r="G53" s="108">
        <f>F53*(1+[1]Parâmetros!F36)</f>
        <v>0</v>
      </c>
      <c r="H53" s="108">
        <f>G53*(1+[1]Parâmetros!G36)</f>
        <v>0</v>
      </c>
    </row>
    <row r="54" spans="1:8" ht="12.95" customHeight="1" x14ac:dyDescent="0.2">
      <c r="A54" s="141">
        <v>17299900</v>
      </c>
      <c r="B54" s="106" t="s">
        <v>283</v>
      </c>
      <c r="C54" s="107"/>
      <c r="D54" s="107"/>
      <c r="E54" s="107"/>
      <c r="F54" s="108">
        <f>(((C54*(1+[1]Parâmetros!B36)*(1+[1]Parâmetros!C36)*(1+[1]Parâmetros!D36))+(D54*(1+[1]Parâmetros!C36)*(1+[1]Parâmetros!D36)+(E54*(1+[1]Parâmetros!D36))))/3)*(1+[1]Parâmetros!E36)</f>
        <v>0</v>
      </c>
      <c r="G54" s="108">
        <f>F54*(1+[1]Parâmetros!F36)</f>
        <v>0</v>
      </c>
      <c r="H54" s="108">
        <f>G54*(1+[1]Parâmetros!G36)</f>
        <v>0</v>
      </c>
    </row>
    <row r="55" spans="1:8" ht="12.95" customHeight="1" x14ac:dyDescent="0.2">
      <c r="A55" s="141">
        <v>17235000</v>
      </c>
      <c r="B55" s="106" t="s">
        <v>284</v>
      </c>
      <c r="C55" s="107">
        <v>437982.08</v>
      </c>
      <c r="D55" s="107">
        <v>277430.37</v>
      </c>
      <c r="E55" s="107">
        <v>259500</v>
      </c>
      <c r="F55" s="108">
        <v>255000</v>
      </c>
      <c r="G55" s="108">
        <v>265200</v>
      </c>
      <c r="H55" s="108">
        <v>275808</v>
      </c>
    </row>
    <row r="56" spans="1:8" ht="12.95" customHeight="1" x14ac:dyDescent="0.2">
      <c r="A56" s="141">
        <v>17240000</v>
      </c>
      <c r="B56" s="106" t="s">
        <v>285</v>
      </c>
      <c r="C56" s="107">
        <v>159635.38</v>
      </c>
      <c r="D56" s="107">
        <v>1069040.18</v>
      </c>
      <c r="E56" s="107">
        <v>525000</v>
      </c>
      <c r="F56" s="108">
        <v>510000</v>
      </c>
      <c r="G56" s="108">
        <v>530000</v>
      </c>
      <c r="H56" s="108">
        <v>551616</v>
      </c>
    </row>
    <row r="57" spans="1:8" ht="12.95" customHeight="1" x14ac:dyDescent="0.2">
      <c r="A57" s="141">
        <v>17290000</v>
      </c>
      <c r="B57" s="106" t="s">
        <v>283</v>
      </c>
      <c r="C57" s="107">
        <v>20498.37</v>
      </c>
      <c r="D57" s="107">
        <v>34537.25</v>
      </c>
      <c r="E57" s="107">
        <v>157750</v>
      </c>
      <c r="F57" s="108">
        <v>350000</v>
      </c>
      <c r="G57" s="108">
        <v>364000</v>
      </c>
      <c r="H57" s="108">
        <v>378560</v>
      </c>
    </row>
    <row r="58" spans="1:8" ht="12.95" customHeight="1" x14ac:dyDescent="0.2">
      <c r="A58" s="141">
        <v>17300000</v>
      </c>
      <c r="B58" s="106" t="s">
        <v>286</v>
      </c>
      <c r="C58" s="107">
        <v>141838.1</v>
      </c>
      <c r="D58" s="107"/>
      <c r="E58" s="107">
        <v>2000</v>
      </c>
      <c r="F58" s="108">
        <v>0</v>
      </c>
      <c r="G58" s="108">
        <f>F58*(1+[1]Parâmetros!F36)</f>
        <v>0</v>
      </c>
      <c r="H58" s="108">
        <f>G58*(1+[1]Parâmetros!G36)</f>
        <v>0</v>
      </c>
    </row>
    <row r="59" spans="1:8" ht="12.95" customHeight="1" x14ac:dyDescent="0.2">
      <c r="A59" s="141">
        <v>17400000</v>
      </c>
      <c r="B59" s="106" t="s">
        <v>287</v>
      </c>
      <c r="C59" s="107"/>
      <c r="D59" s="107"/>
      <c r="E59" s="107"/>
      <c r="F59" s="108">
        <f>(((C59*(1+[1]Parâmetros!B36)*(1+[1]Parâmetros!C36)*(1+[1]Parâmetros!D36))+(D59*(1+[1]Parâmetros!C36)*(1+[1]Parâmetros!D36)+(E59*(1+[1]Parâmetros!D36))))/3)*(1+[1]Parâmetros!E36)</f>
        <v>0</v>
      </c>
      <c r="G59" s="108">
        <f>F59*(1+[1]Parâmetros!F36)</f>
        <v>0</v>
      </c>
      <c r="H59" s="108">
        <f>G59*(1+[1]Parâmetros!G36)</f>
        <v>0</v>
      </c>
    </row>
    <row r="60" spans="1:8" ht="12.95" customHeight="1" x14ac:dyDescent="0.2">
      <c r="A60" s="141">
        <v>17515000</v>
      </c>
      <c r="B60" s="106" t="s">
        <v>288</v>
      </c>
      <c r="C60" s="107">
        <v>2697253.19</v>
      </c>
      <c r="D60" s="107">
        <v>2698608.21</v>
      </c>
      <c r="E60" s="107">
        <v>3650000</v>
      </c>
      <c r="F60" s="108">
        <v>3785000</v>
      </c>
      <c r="G60" s="108">
        <v>4216608.78</v>
      </c>
      <c r="H60" s="108">
        <v>4556893.7699999996</v>
      </c>
    </row>
    <row r="61" spans="1:8" ht="12.95" customHeight="1" x14ac:dyDescent="0.2">
      <c r="A61" s="141">
        <v>17610000</v>
      </c>
      <c r="B61" s="106" t="s">
        <v>289</v>
      </c>
      <c r="C61" s="107"/>
      <c r="D61" s="107"/>
      <c r="E61" s="107"/>
      <c r="F61" s="108">
        <f>(((C61*(1+[1]Parâmetros!B36)*(1+[1]Parâmetros!C36)*(1+[1]Parâmetros!D36))+(D61*(1+[1]Parâmetros!C36)*(1+[1]Parâmetros!D36)+(E61*(1+[1]Parâmetros!D36))))/3)*(1+[1]Parâmetros!E36)</f>
        <v>0</v>
      </c>
      <c r="G61" s="108">
        <f>F61*(1+[1]Parâmetros!F36)</f>
        <v>0</v>
      </c>
      <c r="H61" s="108">
        <f>G61*(1+[1]Parâmetros!G36)</f>
        <v>0</v>
      </c>
    </row>
    <row r="62" spans="1:8" ht="12.95" customHeight="1" x14ac:dyDescent="0.2">
      <c r="A62" s="141">
        <v>17910000</v>
      </c>
      <c r="B62" s="106" t="s">
        <v>290</v>
      </c>
      <c r="C62" s="107"/>
      <c r="D62" s="107"/>
      <c r="E62" s="107"/>
      <c r="F62" s="108">
        <f>(((C62*(1+[1]Parâmetros!B36)*(1+[1]Parâmetros!C36)*(1+[1]Parâmetros!D36))+(D62*(1+[1]Parâmetros!C36)*(1+[1]Parâmetros!D36)+(E62*(1+[1]Parâmetros!D36))))/3)*(1+[1]Parâmetros!E36)</f>
        <v>0</v>
      </c>
      <c r="G62" s="108">
        <f>F62*(1+[1]Parâmetros!F36)</f>
        <v>0</v>
      </c>
      <c r="H62" s="108">
        <f>G62*(1+[1]Parâmetros!G36)</f>
        <v>0</v>
      </c>
    </row>
    <row r="63" spans="1:8" ht="12.95" customHeight="1" x14ac:dyDescent="0.2">
      <c r="A63" s="141">
        <v>19000000</v>
      </c>
      <c r="B63" s="104" t="s">
        <v>291</v>
      </c>
      <c r="C63" s="105">
        <f t="shared" ref="C63:H63" si="11">C64+C65+C68</f>
        <v>45293.29</v>
      </c>
      <c r="D63" s="105">
        <f t="shared" si="11"/>
        <v>37560.46</v>
      </c>
      <c r="E63" s="105">
        <f t="shared" si="11"/>
        <v>68200</v>
      </c>
      <c r="F63" s="105">
        <f t="shared" si="11"/>
        <v>83200</v>
      </c>
      <c r="G63" s="105">
        <f t="shared" si="11"/>
        <v>83440</v>
      </c>
      <c r="H63" s="105">
        <f t="shared" si="11"/>
        <v>83689.600000000006</v>
      </c>
    </row>
    <row r="64" spans="1:8" ht="12.95" customHeight="1" x14ac:dyDescent="0.2">
      <c r="A64" s="141">
        <v>19110000</v>
      </c>
      <c r="B64" s="106" t="s">
        <v>292</v>
      </c>
      <c r="C64" s="107"/>
      <c r="D64" s="107">
        <v>866.25</v>
      </c>
      <c r="E64" s="107">
        <v>5000</v>
      </c>
      <c r="F64" s="108">
        <v>5000</v>
      </c>
      <c r="G64" s="108">
        <v>5200</v>
      </c>
      <c r="H64" s="108">
        <v>5408</v>
      </c>
    </row>
    <row r="65" spans="1:8" ht="12.95" customHeight="1" x14ac:dyDescent="0.2">
      <c r="A65" s="144">
        <v>19200000</v>
      </c>
      <c r="B65" s="111" t="s">
        <v>293</v>
      </c>
      <c r="C65" s="112">
        <f t="shared" ref="C65:H65" si="12">C66+C67</f>
        <v>45293.29</v>
      </c>
      <c r="D65" s="112">
        <f t="shared" si="12"/>
        <v>36694.21</v>
      </c>
      <c r="E65" s="112">
        <f t="shared" si="12"/>
        <v>61000</v>
      </c>
      <c r="F65" s="112">
        <f t="shared" si="12"/>
        <v>77200</v>
      </c>
      <c r="G65" s="112">
        <f t="shared" si="12"/>
        <v>77200</v>
      </c>
      <c r="H65" s="112">
        <f t="shared" si="12"/>
        <v>77200</v>
      </c>
    </row>
    <row r="66" spans="1:8" ht="12.95" customHeight="1" x14ac:dyDescent="0.2">
      <c r="A66" s="141">
        <v>19220120</v>
      </c>
      <c r="B66" s="106" t="s">
        <v>294</v>
      </c>
      <c r="C66" s="107">
        <v>30.5</v>
      </c>
      <c r="D66" s="107">
        <v>10.82</v>
      </c>
      <c r="E66" s="107"/>
      <c r="F66" s="112">
        <v>0</v>
      </c>
      <c r="G66" s="112">
        <f>F66*(1+[1]Parâmetros!F36)</f>
        <v>0</v>
      </c>
      <c r="H66" s="112">
        <f>G66*(1+[1]Parâmetros!G36)</f>
        <v>0</v>
      </c>
    </row>
    <row r="67" spans="1:8" ht="12.95" customHeight="1" x14ac:dyDescent="0.2">
      <c r="A67" s="141">
        <v>19229900</v>
      </c>
      <c r="B67" s="106" t="s">
        <v>295</v>
      </c>
      <c r="C67" s="107">
        <v>45262.79</v>
      </c>
      <c r="D67" s="107">
        <v>36683.39</v>
      </c>
      <c r="E67" s="107">
        <v>61000</v>
      </c>
      <c r="F67" s="112">
        <v>77200</v>
      </c>
      <c r="G67" s="112">
        <f>F67*(1+[1]Parâmetros!F36)</f>
        <v>77200</v>
      </c>
      <c r="H67" s="112">
        <f>G67*(1+[1]Parâmetros!G36)</f>
        <v>77200</v>
      </c>
    </row>
    <row r="68" spans="1:8" ht="12.95" customHeight="1" x14ac:dyDescent="0.2">
      <c r="A68" s="141">
        <v>19990000</v>
      </c>
      <c r="B68" s="104" t="s">
        <v>296</v>
      </c>
      <c r="C68" s="105">
        <f t="shared" ref="C68:H68" si="13">C69+C70+C71+C72+C73</f>
        <v>0</v>
      </c>
      <c r="D68" s="105">
        <f t="shared" si="13"/>
        <v>0</v>
      </c>
      <c r="E68" s="105">
        <f t="shared" si="13"/>
        <v>2200</v>
      </c>
      <c r="F68" s="105">
        <f t="shared" si="13"/>
        <v>1000</v>
      </c>
      <c r="G68" s="105">
        <f t="shared" si="13"/>
        <v>1040</v>
      </c>
      <c r="H68" s="105">
        <f t="shared" si="13"/>
        <v>1081.5999999999999</v>
      </c>
    </row>
    <row r="69" spans="1:8" ht="12.95" customHeight="1" x14ac:dyDescent="0.2">
      <c r="A69" s="141">
        <v>19990600</v>
      </c>
      <c r="B69" s="106" t="s">
        <v>297</v>
      </c>
      <c r="C69" s="107"/>
      <c r="D69" s="107"/>
      <c r="E69" s="107"/>
      <c r="F69" s="108">
        <f>(((C69*(1+[1]Parâmetros!B36)*(1+[1]Parâmetros!C36)*(1+[1]Parâmetros!D36))+(D69*(1+[1]Parâmetros!C36)*(1+[1]Parâmetros!D36)+(E69*(1+[1]Parâmetros!D36))))/3)*(1+[1]Parâmetros!E36)</f>
        <v>0</v>
      </c>
      <c r="G69" s="108">
        <f>F69*(1+[1]Parâmetros!F36)</f>
        <v>0</v>
      </c>
      <c r="H69" s="108">
        <f>G69*(1+[1]Parâmetros!G36)</f>
        <v>0</v>
      </c>
    </row>
    <row r="70" spans="1:8" ht="12.95" customHeight="1" x14ac:dyDescent="0.2">
      <c r="A70" s="141">
        <v>19991100</v>
      </c>
      <c r="B70" s="106" t="s">
        <v>298</v>
      </c>
      <c r="C70" s="107"/>
      <c r="D70" s="107"/>
      <c r="E70" s="107"/>
      <c r="F70" s="108">
        <v>0</v>
      </c>
      <c r="G70" s="108">
        <v>0</v>
      </c>
      <c r="H70" s="108">
        <v>0</v>
      </c>
    </row>
    <row r="71" spans="1:8" ht="12.95" customHeight="1" x14ac:dyDescent="0.2">
      <c r="A71" s="141">
        <v>19991200</v>
      </c>
      <c r="B71" s="106" t="s">
        <v>299</v>
      </c>
      <c r="C71" s="107"/>
      <c r="D71" s="107"/>
      <c r="E71" s="107"/>
      <c r="F71" s="108">
        <f>(((C71*(1+[1]Parâmetros!B36)*(1+[1]Parâmetros!C36)*(1+[1]Parâmetros!D36))+(D71*(1+[1]Parâmetros!C36)*(1+[1]Parâmetros!D36)+(E71*(1+[1]Parâmetros!D36))))/3)*(1+[1]Parâmetros!E36)</f>
        <v>0</v>
      </c>
      <c r="G71" s="108">
        <f>F71*(1+[1]Parâmetros!F36)</f>
        <v>0</v>
      </c>
      <c r="H71" s="108">
        <f>G71*(1+[1]Parâmetros!G36)</f>
        <v>0</v>
      </c>
    </row>
    <row r="72" spans="1:8" ht="12.95" customHeight="1" x14ac:dyDescent="0.2">
      <c r="A72" s="141">
        <v>19999930</v>
      </c>
      <c r="B72" s="106" t="s">
        <v>300</v>
      </c>
      <c r="C72" s="107"/>
      <c r="D72" s="107"/>
      <c r="E72" s="107"/>
      <c r="F72" s="108">
        <v>0</v>
      </c>
      <c r="G72" s="108">
        <f>((C72+D72+E72+F72)/4)*(1+[1]Parâmetros!F36)</f>
        <v>0</v>
      </c>
      <c r="H72" s="108">
        <f>((D72+E72+F72+G72)/4)*(1+[1]Parâmetros!G36)</f>
        <v>0</v>
      </c>
    </row>
    <row r="73" spans="1:8" ht="12.95" customHeight="1" x14ac:dyDescent="0.2">
      <c r="A73" s="141">
        <v>19999900</v>
      </c>
      <c r="B73" s="106" t="s">
        <v>301</v>
      </c>
      <c r="C73" s="107"/>
      <c r="D73" s="107"/>
      <c r="E73" s="107">
        <v>2200</v>
      </c>
      <c r="F73" s="108">
        <v>1000</v>
      </c>
      <c r="G73" s="108">
        <v>1040</v>
      </c>
      <c r="H73" s="108">
        <v>1081.5999999999999</v>
      </c>
    </row>
    <row r="74" spans="1:8" ht="12.95" customHeight="1" x14ac:dyDescent="0.2">
      <c r="A74" s="141">
        <v>20000000</v>
      </c>
      <c r="B74" s="104" t="s">
        <v>302</v>
      </c>
      <c r="C74" s="105">
        <f t="shared" ref="C74:H74" si="14">C75+C76+C81+C82+C90</f>
        <v>1417646.04</v>
      </c>
      <c r="D74" s="105">
        <f t="shared" si="14"/>
        <v>1599698.71</v>
      </c>
      <c r="E74" s="105">
        <f t="shared" si="14"/>
        <v>20000</v>
      </c>
      <c r="F74" s="105">
        <f t="shared" si="14"/>
        <v>20000</v>
      </c>
      <c r="G74" s="105">
        <f t="shared" si="14"/>
        <v>20800</v>
      </c>
      <c r="H74" s="105">
        <f t="shared" si="14"/>
        <v>21632</v>
      </c>
    </row>
    <row r="75" spans="1:8" ht="12.95" customHeight="1" x14ac:dyDescent="0.2">
      <c r="A75" s="141">
        <v>21000000</v>
      </c>
      <c r="B75" s="106" t="s">
        <v>303</v>
      </c>
      <c r="C75" s="107"/>
      <c r="D75" s="107"/>
      <c r="E75" s="107"/>
      <c r="F75" s="105">
        <f>[1]Dívida!E46</f>
        <v>0</v>
      </c>
      <c r="G75" s="108">
        <f>[1]Dívida!F46</f>
        <v>0</v>
      </c>
      <c r="H75" s="108">
        <f>[1]Dívida!G46</f>
        <v>0</v>
      </c>
    </row>
    <row r="76" spans="1:8" ht="12.95" customHeight="1" x14ac:dyDescent="0.2">
      <c r="A76" s="141">
        <v>22000000</v>
      </c>
      <c r="B76" s="104" t="s">
        <v>136</v>
      </c>
      <c r="C76" s="105">
        <f t="shared" ref="C76:H76" si="15">C77+C78+C79+C80</f>
        <v>576650</v>
      </c>
      <c r="D76" s="105">
        <f t="shared" si="15"/>
        <v>0</v>
      </c>
      <c r="E76" s="105">
        <f t="shared" si="15"/>
        <v>0</v>
      </c>
      <c r="F76" s="105">
        <f t="shared" si="15"/>
        <v>0</v>
      </c>
      <c r="G76" s="105">
        <f t="shared" si="15"/>
        <v>0</v>
      </c>
      <c r="H76" s="105">
        <f t="shared" si="15"/>
        <v>0</v>
      </c>
    </row>
    <row r="77" spans="1:8" ht="12.95" customHeight="1" x14ac:dyDescent="0.2">
      <c r="A77" s="141">
        <v>22110100</v>
      </c>
      <c r="B77" s="106" t="s">
        <v>304</v>
      </c>
      <c r="C77" s="107"/>
      <c r="D77" s="107"/>
      <c r="E77" s="107"/>
      <c r="F77" s="108">
        <v>0</v>
      </c>
      <c r="G77" s="108">
        <f>((C77+D77+E77+F77)/4)*(1+[1]Parâmetros!F36)</f>
        <v>0</v>
      </c>
      <c r="H77" s="108">
        <f>((D77+E77+F77+G77)/4)*(1+[1]Parâmetros!G36)</f>
        <v>0</v>
      </c>
    </row>
    <row r="78" spans="1:8" ht="12.95" customHeight="1" x14ac:dyDescent="0.2">
      <c r="A78" s="141">
        <v>22110200</v>
      </c>
      <c r="B78" s="106" t="s">
        <v>305</v>
      </c>
      <c r="C78" s="113"/>
      <c r="D78" s="113"/>
      <c r="E78" s="113"/>
      <c r="F78" s="108">
        <v>0</v>
      </c>
      <c r="G78" s="108">
        <f>((C78+D78+E78+F78)/4)*(1+[1]Parâmetros!F36)</f>
        <v>0</v>
      </c>
      <c r="H78" s="108">
        <f>((D78+E78+F78+G78)/4)*(1+[1]Parâmetros!G36)</f>
        <v>0</v>
      </c>
    </row>
    <row r="79" spans="1:8" ht="12.95" customHeight="1" x14ac:dyDescent="0.2">
      <c r="A79" s="141">
        <v>22100000</v>
      </c>
      <c r="B79" s="106" t="s">
        <v>306</v>
      </c>
      <c r="C79" s="107">
        <v>516600</v>
      </c>
      <c r="D79" s="107"/>
      <c r="E79" s="107"/>
      <c r="F79" s="108">
        <v>0</v>
      </c>
      <c r="G79" s="108">
        <f>F79*(1+[1]Parâmetros!F36)</f>
        <v>0</v>
      </c>
      <c r="H79" s="108">
        <f>G79*(1+[1]Parâmetros!G36)</f>
        <v>0</v>
      </c>
    </row>
    <row r="80" spans="1:8" ht="12.95" customHeight="1" x14ac:dyDescent="0.2">
      <c r="A80" s="141">
        <v>22210100</v>
      </c>
      <c r="B80" s="106" t="s">
        <v>307</v>
      </c>
      <c r="C80" s="107">
        <v>60050</v>
      </c>
      <c r="D80" s="107"/>
      <c r="E80" s="107"/>
      <c r="F80" s="108">
        <v>0</v>
      </c>
      <c r="G80" s="108">
        <f>F80*(1+[1]Parâmetros!F36)</f>
        <v>0</v>
      </c>
      <c r="H80" s="108">
        <f>G80*(1+[1]Parâmetros!G36)</f>
        <v>0</v>
      </c>
    </row>
    <row r="81" spans="1:8" ht="12.95" customHeight="1" x14ac:dyDescent="0.2">
      <c r="A81" s="141">
        <v>23110000</v>
      </c>
      <c r="B81" s="106" t="s">
        <v>308</v>
      </c>
      <c r="C81" s="107">
        <v>2079.6</v>
      </c>
      <c r="D81" s="107">
        <v>12294.5</v>
      </c>
      <c r="E81" s="107">
        <v>20000</v>
      </c>
      <c r="F81" s="108">
        <v>20000</v>
      </c>
      <c r="G81" s="108">
        <v>20800</v>
      </c>
      <c r="H81" s="108">
        <v>21632</v>
      </c>
    </row>
    <row r="82" spans="1:8" ht="12.95" customHeight="1" x14ac:dyDescent="0.2">
      <c r="A82" s="141">
        <v>24000000</v>
      </c>
      <c r="B82" s="104" t="s">
        <v>309</v>
      </c>
      <c r="C82" s="105">
        <f t="shared" ref="C82:H82" si="16">C83+C84+C85+C86+C87+C88+C89</f>
        <v>838916.44000000006</v>
      </c>
      <c r="D82" s="105">
        <f t="shared" si="16"/>
        <v>1587404.21</v>
      </c>
      <c r="E82" s="105">
        <f t="shared" si="16"/>
        <v>0</v>
      </c>
      <c r="F82" s="105">
        <f t="shared" si="16"/>
        <v>0</v>
      </c>
      <c r="G82" s="105">
        <f t="shared" si="16"/>
        <v>0</v>
      </c>
      <c r="H82" s="105">
        <f t="shared" si="16"/>
        <v>0</v>
      </c>
    </row>
    <row r="83" spans="1:8" ht="12.95" customHeight="1" x14ac:dyDescent="0.2">
      <c r="A83" s="141">
        <v>24100000</v>
      </c>
      <c r="B83" s="106" t="s">
        <v>269</v>
      </c>
      <c r="C83" s="107">
        <v>799068.77</v>
      </c>
      <c r="D83" s="107">
        <v>660318.77</v>
      </c>
      <c r="E83" s="107"/>
      <c r="F83" s="108">
        <v>0</v>
      </c>
      <c r="G83" s="108">
        <f>F83*(1+[1]Parâmetros!F36)*(1+[1]Parâmetros!F37)</f>
        <v>0</v>
      </c>
      <c r="H83" s="108">
        <f>G83*(1+[1]Parâmetros!G36)*(1+[1]Parâmetros!G37)</f>
        <v>0</v>
      </c>
    </row>
    <row r="84" spans="1:8" ht="12.95" customHeight="1" x14ac:dyDescent="0.2">
      <c r="A84" s="141">
        <v>24200000</v>
      </c>
      <c r="B84" s="106" t="s">
        <v>280</v>
      </c>
      <c r="C84" s="107">
        <v>39847.67</v>
      </c>
      <c r="D84" s="107">
        <v>927085.44</v>
      </c>
      <c r="E84" s="107"/>
      <c r="F84" s="108">
        <v>0</v>
      </c>
      <c r="G84" s="108">
        <f>F84*(1+[1]Parâmetros!F36)*(1+[1]Parâmetros!F37)</f>
        <v>0</v>
      </c>
      <c r="H84" s="108">
        <f>G84*(1+[1]Parâmetros!G36)*(1+[1]Parâmetros!G37)</f>
        <v>0</v>
      </c>
    </row>
    <row r="85" spans="1:8" ht="12.95" customHeight="1" x14ac:dyDescent="0.2">
      <c r="A85" s="141">
        <v>24300000</v>
      </c>
      <c r="B85" s="106" t="s">
        <v>286</v>
      </c>
      <c r="C85" s="107"/>
      <c r="D85" s="107"/>
      <c r="E85" s="107"/>
      <c r="F85" s="108">
        <f>(((C85*(1+[1]Parâmetros!B36)*(1+[1]Parâmetros!C36)*(1+[1]Parâmetros!D36))+(D85*(1+[1]Parâmetros!C36)*(1+[1]Parâmetros!D36)+(E85*(1+[1]Parâmetros!D36))))/3)*(1+[1]Parâmetros!E36)*(1+[1]Parâmetros!E37)</f>
        <v>0</v>
      </c>
      <c r="G85" s="108">
        <f>F85*(1+[1]Parâmetros!F36)*(1+[1]Parâmetros!F37)</f>
        <v>0</v>
      </c>
      <c r="H85" s="108">
        <f>G85*(1+[1]Parâmetros!G36)*(1+[1]Parâmetros!G37)</f>
        <v>0</v>
      </c>
    </row>
    <row r="86" spans="1:8" ht="12.95" customHeight="1" x14ac:dyDescent="0.2">
      <c r="A86" s="141">
        <v>24410000</v>
      </c>
      <c r="B86" s="106" t="s">
        <v>287</v>
      </c>
      <c r="C86" s="107"/>
      <c r="D86" s="107"/>
      <c r="E86" s="107"/>
      <c r="F86" s="108">
        <f>(((C86*(1+[1]Parâmetros!B36)*(1+[1]Parâmetros!C36)*(1+[1]Parâmetros!D36))+(D86*(1+[1]Parâmetros!C36)*(1+[1]Parâmetros!D36)+(E86*(1+[1]Parâmetros!D36))))/3)*(1+[1]Parâmetros!E36)*(1+[1]Parâmetros!E37)</f>
        <v>0</v>
      </c>
      <c r="G86" s="108">
        <f>F86*(1+[1]Parâmetros!F36)*(1+[1]Parâmetros!F37)</f>
        <v>0</v>
      </c>
      <c r="H86" s="108">
        <f>G86*(1+[1]Parâmetros!G36)*(1+[1]Parâmetros!G37)</f>
        <v>0</v>
      </c>
    </row>
    <row r="87" spans="1:8" ht="12.95" customHeight="1" x14ac:dyDescent="0.2">
      <c r="A87" s="141">
        <v>24510100</v>
      </c>
      <c r="B87" s="106" t="s">
        <v>310</v>
      </c>
      <c r="C87" s="107"/>
      <c r="D87" s="107"/>
      <c r="E87" s="107"/>
      <c r="F87" s="108">
        <f>(((C87*(1+[1]Parâmetros!B36)*(1+[1]Parâmetros!C36)*(1+[1]Parâmetros!D36))+(D87*(1+[1]Parâmetros!C36)*(1+[1]Parâmetros!D36)+(E87*(1+[1]Parâmetros!D36))))/3)*(1+[1]Parâmetros!E36)*(1+[1]Parâmetros!E37)</f>
        <v>0</v>
      </c>
      <c r="G87" s="108">
        <f>F87:F88*(1+[1]Parâmetros!F36)*(1+[1]Parâmetros!F37)</f>
        <v>0</v>
      </c>
      <c r="H87" s="108">
        <f>G87:G88*(1+[1]Parâmetros!G36)*(1+[1]Parâmetros!G37)</f>
        <v>0</v>
      </c>
    </row>
    <row r="88" spans="1:8" ht="12.95" customHeight="1" x14ac:dyDescent="0.2">
      <c r="A88" s="141">
        <v>24610000</v>
      </c>
      <c r="B88" s="106" t="s">
        <v>289</v>
      </c>
      <c r="C88" s="107"/>
      <c r="D88" s="107"/>
      <c r="E88" s="107"/>
      <c r="F88" s="108">
        <f>(((C88*(1+[1]Parâmetros!B36)*(1+[1]Parâmetros!C36)*(1+[1]Parâmetros!D36))+(D88*(1+[1]Parâmetros!C36)*(1+[1]Parâmetros!D36)+(E88*(1+[1]Parâmetros!D36))))/3)*(1+[1]Parâmetros!E36)*(1+[1]Parâmetros!E37)</f>
        <v>0</v>
      </c>
      <c r="G88" s="108">
        <f>F88*(1+[1]Parâmetros!F36)*(1+[1]Parâmetros!F37)</f>
        <v>0</v>
      </c>
      <c r="H88" s="108">
        <f>G88*(1+[1]Parâmetros!G36)*(1+[1]Parâmetros!G37)</f>
        <v>0</v>
      </c>
    </row>
    <row r="89" spans="1:8" ht="12.95" customHeight="1" x14ac:dyDescent="0.2">
      <c r="A89" s="141">
        <v>24910000</v>
      </c>
      <c r="B89" s="106" t="s">
        <v>290</v>
      </c>
      <c r="C89" s="107"/>
      <c r="D89" s="107"/>
      <c r="E89" s="107"/>
      <c r="F89" s="108">
        <f>(((C89*(1+[1]Parâmetros!B36)*(1+[1]Parâmetros!C36)*(1+[1]Parâmetros!D36))+(D89*(1+[1]Parâmetros!C36)*(1+[1]Parâmetros!D36)+(E89*(1+[1]Parâmetros!D36))))/3)*(1+[1]Parâmetros!E36)*(1+[1]Parâmetros!E37)</f>
        <v>0</v>
      </c>
      <c r="G89" s="108">
        <f>F89*(1+[1]Parâmetros!F36)*(1+[1]Parâmetros!F37)</f>
        <v>0</v>
      </c>
      <c r="H89" s="108">
        <f>G89*(1+[1]Parâmetros!G36)*(1+[1]Parâmetros!G37)</f>
        <v>0</v>
      </c>
    </row>
    <row r="90" spans="1:8" ht="12.95" customHeight="1" x14ac:dyDescent="0.2">
      <c r="A90" s="141">
        <v>29000000</v>
      </c>
      <c r="B90" s="104" t="s">
        <v>311</v>
      </c>
      <c r="C90" s="105">
        <f t="shared" ref="C90:H90" si="17">C91+C92</f>
        <v>0</v>
      </c>
      <c r="D90" s="105">
        <f t="shared" si="17"/>
        <v>0</v>
      </c>
      <c r="E90" s="105">
        <f t="shared" si="17"/>
        <v>0</v>
      </c>
      <c r="F90" s="105">
        <f t="shared" si="17"/>
        <v>0</v>
      </c>
      <c r="G90" s="105">
        <f t="shared" si="17"/>
        <v>0</v>
      </c>
      <c r="H90" s="105">
        <f t="shared" si="17"/>
        <v>0</v>
      </c>
    </row>
    <row r="91" spans="1:8" ht="12.95" customHeight="1" x14ac:dyDescent="0.2">
      <c r="A91" s="141">
        <v>29999900</v>
      </c>
      <c r="B91" s="114" t="s">
        <v>311</v>
      </c>
      <c r="C91" s="107">
        <v>0</v>
      </c>
      <c r="D91" s="107">
        <v>0</v>
      </c>
      <c r="E91" s="107">
        <v>0</v>
      </c>
      <c r="F91" s="108">
        <f>(((C91*(1+[1]Parâmetros!B36)*(1+[1]Parâmetros!C36)*(1+[1]Parâmetros!D36))+(D91*(1+[1]Parâmetros!C36)*(1+[1]Parâmetros!D36)+(E91*(1+[1]Parâmetros!D36))))/3)*(1+[1]Parâmetros!E36)</f>
        <v>0</v>
      </c>
      <c r="G91" s="108">
        <f>F91*(1+[1]Parâmetros!F36)</f>
        <v>0</v>
      </c>
      <c r="H91" s="108">
        <f>G91*(1+[1]Parâmetros!G36)</f>
        <v>0</v>
      </c>
    </row>
    <row r="92" spans="1:8" ht="12.95" customHeight="1" x14ac:dyDescent="0.2">
      <c r="A92" s="141">
        <v>29999900</v>
      </c>
      <c r="B92" s="114" t="s">
        <v>312</v>
      </c>
      <c r="C92" s="107"/>
      <c r="D92" s="107"/>
      <c r="E92" s="107"/>
      <c r="F92" s="108">
        <f>(((C92*(1+[1]Parâmetros!B36)*(1+[1]Parâmetros!C36)*(1+[1]Parâmetros!D36))+(D92*(1+[1]Parâmetros!C36)*(1+[1]Parâmetros!D36)+(E92*(1+[1]Parâmetros!D36))))/3)*(1+[1]Parâmetros!E36)</f>
        <v>0</v>
      </c>
      <c r="G92" s="108">
        <f>F92*(1+[1]Parâmetros!F36)</f>
        <v>0</v>
      </c>
      <c r="H92" s="108">
        <f>G92*(1+[1]Parâmetros!G36)</f>
        <v>0</v>
      </c>
    </row>
    <row r="93" spans="1:8" ht="12.95" customHeight="1" x14ac:dyDescent="0.2">
      <c r="A93" s="140">
        <v>70000000</v>
      </c>
      <c r="B93" s="104" t="s">
        <v>313</v>
      </c>
      <c r="C93" s="105">
        <f t="shared" ref="C93:H93" si="18">C94+C95</f>
        <v>0</v>
      </c>
      <c r="D93" s="105">
        <f t="shared" si="18"/>
        <v>0</v>
      </c>
      <c r="E93" s="105">
        <f t="shared" si="18"/>
        <v>0</v>
      </c>
      <c r="F93" s="105">
        <f t="shared" si="18"/>
        <v>0</v>
      </c>
      <c r="G93" s="105">
        <f t="shared" si="18"/>
        <v>0</v>
      </c>
      <c r="H93" s="105">
        <f t="shared" si="18"/>
        <v>0</v>
      </c>
    </row>
    <row r="94" spans="1:8" ht="12.95" customHeight="1" x14ac:dyDescent="0.2">
      <c r="A94" s="140">
        <v>70000000</v>
      </c>
      <c r="B94" s="106" t="s">
        <v>338</v>
      </c>
      <c r="C94" s="107"/>
      <c r="D94" s="107"/>
      <c r="E94" s="107"/>
      <c r="F94" s="105">
        <f>(((C94*(1+[1]Parâmetros!B36)*(1+[1]Parâmetros!C36)*(1+[1]Parâmetros!D36))+(D94*(1+[1]Parâmetros!C36)*(1+[1]Parâmetros!D36)+(E94*(1+[1]Parâmetros!D36))))/3)*(1+[1]Parâmetros!E36)</f>
        <v>0</v>
      </c>
      <c r="G94" s="105">
        <f>F94*(1+[1]Parâmetros!F36)</f>
        <v>0</v>
      </c>
      <c r="H94" s="105">
        <f>G94*(1+[1]Parâmetros!G36)</f>
        <v>0</v>
      </c>
    </row>
    <row r="95" spans="1:8" ht="12.95" customHeight="1" x14ac:dyDescent="0.2">
      <c r="A95" s="140">
        <v>70000000</v>
      </c>
      <c r="B95" s="106" t="s">
        <v>339</v>
      </c>
      <c r="C95" s="107"/>
      <c r="D95" s="107"/>
      <c r="E95" s="107"/>
      <c r="F95" s="105">
        <f>(((C95*(1+[1]Parâmetros!B36)*(1+[1]Parâmetros!C36)*(1+[1]Parâmetros!D36))+(D95*(1+[1]Parâmetros!C36)*(1+[1]Parâmetros!D36)+(E95*(1+[1]Parâmetros!D36))))/3)*(1+[1]Parâmetros!E36)</f>
        <v>0</v>
      </c>
      <c r="G95" s="105">
        <f>F95*(1+[1]Parâmetros!F36)</f>
        <v>0</v>
      </c>
      <c r="H95" s="105">
        <f>G95*(1+[1]Parâmetros!G36)</f>
        <v>0</v>
      </c>
    </row>
    <row r="96" spans="1:8" ht="12.95" customHeight="1" x14ac:dyDescent="0.2">
      <c r="A96" s="141">
        <v>80000000</v>
      </c>
      <c r="B96" s="104" t="s">
        <v>314</v>
      </c>
      <c r="C96" s="105">
        <f t="shared" ref="C96:H96" si="19">C97+C98</f>
        <v>0</v>
      </c>
      <c r="D96" s="105">
        <f t="shared" si="19"/>
        <v>0</v>
      </c>
      <c r="E96" s="105">
        <f t="shared" si="19"/>
        <v>0</v>
      </c>
      <c r="F96" s="105">
        <f t="shared" si="19"/>
        <v>0</v>
      </c>
      <c r="G96" s="105">
        <f t="shared" si="19"/>
        <v>0</v>
      </c>
      <c r="H96" s="105">
        <f t="shared" si="19"/>
        <v>0</v>
      </c>
    </row>
    <row r="97" spans="1:8" ht="12.95" customHeight="1" x14ac:dyDescent="0.2">
      <c r="A97" s="141">
        <v>80000000</v>
      </c>
      <c r="B97" s="106" t="s">
        <v>340</v>
      </c>
      <c r="C97" s="107"/>
      <c r="D97" s="107"/>
      <c r="E97" s="107"/>
      <c r="F97" s="108">
        <f>(((C97*(1+[1]Parâmetros!B36)*(1+[1]Parâmetros!C36)*(1+[1]Parâmetros!D36))+(D97*(1+[1]Parâmetros!C36)*(1+[1]Parâmetros!D36)+(E97*(1+[1]Parâmetros!D36))))/3)*(1+[1]Parâmetros!E36)</f>
        <v>0</v>
      </c>
      <c r="G97" s="108">
        <f>F97*(1+[1]Parâmetros!F36)</f>
        <v>0</v>
      </c>
      <c r="H97" s="108">
        <f>G97*(1+[1]Parâmetros!G36)</f>
        <v>0</v>
      </c>
    </row>
    <row r="98" spans="1:8" ht="12.95" customHeight="1" x14ac:dyDescent="0.2">
      <c r="A98" s="141">
        <v>80000000</v>
      </c>
      <c r="B98" s="106" t="s">
        <v>341</v>
      </c>
      <c r="C98" s="107"/>
      <c r="D98" s="107"/>
      <c r="E98" s="107"/>
      <c r="F98" s="108">
        <f>(((C98*(1+[1]Parâmetros!B36)*(1+[1]Parâmetros!C36)*(1+[1]Parâmetros!D36))+(D98*(1+[1]Parâmetros!C36)*(1+[1]Parâmetros!D36)+(E98*(1+[1]Parâmetros!D36))))/3)*(1+[1]Parâmetros!E36)</f>
        <v>0</v>
      </c>
      <c r="G98" s="108">
        <f>F98*(1+[1]Parâmetros!F36)</f>
        <v>0</v>
      </c>
      <c r="H98" s="108">
        <f>G98*(1+[1]Parâmetros!G36)</f>
        <v>0</v>
      </c>
    </row>
    <row r="99" spans="1:8" ht="12.95" customHeight="1" x14ac:dyDescent="0.2">
      <c r="A99" s="141" t="s">
        <v>315</v>
      </c>
      <c r="B99" s="104" t="s">
        <v>342</v>
      </c>
      <c r="C99" s="115">
        <f t="shared" ref="C99:H99" si="20">C100+C101+C102+C103</f>
        <v>-3685725.2980000004</v>
      </c>
      <c r="D99" s="115">
        <f t="shared" si="20"/>
        <v>-4108358.3099999996</v>
      </c>
      <c r="E99" s="115">
        <f t="shared" si="20"/>
        <v>-4330000</v>
      </c>
      <c r="F99" s="115">
        <f t="shared" si="20"/>
        <v>-5011270</v>
      </c>
      <c r="G99" s="115">
        <f t="shared" si="20"/>
        <v>-5286569.7380000008</v>
      </c>
      <c r="H99" s="115">
        <f t="shared" si="20"/>
        <v>-5298708.9419999998</v>
      </c>
    </row>
    <row r="100" spans="1:8" ht="12.95" customHeight="1" x14ac:dyDescent="0.2">
      <c r="A100" s="141" t="s">
        <v>316</v>
      </c>
      <c r="B100" s="106" t="s">
        <v>317</v>
      </c>
      <c r="C100" s="116">
        <v>-69114.89</v>
      </c>
      <c r="D100" s="116">
        <v>-85823.28</v>
      </c>
      <c r="E100" s="116">
        <v>-83029</v>
      </c>
      <c r="F100" s="117">
        <v>-100870</v>
      </c>
      <c r="G100" s="117">
        <v>-104904.8</v>
      </c>
      <c r="H100" s="117">
        <v>109100.99</v>
      </c>
    </row>
    <row r="101" spans="1:8" ht="12.95" customHeight="1" x14ac:dyDescent="0.2">
      <c r="A101" s="141" t="s">
        <v>318</v>
      </c>
      <c r="B101" s="106" t="s">
        <v>319</v>
      </c>
      <c r="C101" s="115">
        <f t="shared" ref="C101:G101" si="21">-((C36+C40+C45+C49+C50+C51)*0.2)</f>
        <v>-3595369.2180000003</v>
      </c>
      <c r="D101" s="115">
        <f t="shared" si="21"/>
        <v>-4022535.03</v>
      </c>
      <c r="E101" s="115">
        <f t="shared" si="21"/>
        <v>-4174400</v>
      </c>
      <c r="F101" s="115">
        <v>-4910400</v>
      </c>
      <c r="G101" s="115">
        <f t="shared" si="21"/>
        <v>-5181664.938000001</v>
      </c>
      <c r="H101" s="115">
        <f>-((H36+H40+H45+H49+H50+H51)*0.2)</f>
        <v>-5407809.932</v>
      </c>
    </row>
    <row r="102" spans="1:8" ht="12.95" customHeight="1" x14ac:dyDescent="0.2">
      <c r="A102" s="141" t="s">
        <v>320</v>
      </c>
      <c r="B102" s="106" t="s">
        <v>321</v>
      </c>
      <c r="C102" s="116">
        <v>-21241.19</v>
      </c>
      <c r="D102" s="116"/>
      <c r="E102" s="116">
        <v>-72571</v>
      </c>
      <c r="F102" s="117">
        <v>0</v>
      </c>
      <c r="G102" s="117">
        <f>F102*(1+[1]Parâmetros!F36)</f>
        <v>0</v>
      </c>
      <c r="H102" s="117">
        <f>G102*(1+[1]Parâmetros!G36)</f>
        <v>0</v>
      </c>
    </row>
    <row r="103" spans="1:8" ht="12.95" customHeight="1" x14ac:dyDescent="0.2">
      <c r="A103" s="141" t="s">
        <v>322</v>
      </c>
      <c r="B103" s="106" t="s">
        <v>323</v>
      </c>
      <c r="C103" s="116"/>
      <c r="D103" s="116"/>
      <c r="E103" s="116"/>
      <c r="F103" s="117">
        <f>(((C103*(1+[1]Parâmetros!B36)*(1+[1]Parâmetros!C36)*(1+[1]Parâmetros!D36))+(D103*(1+[1]Parâmetros!C36)*(1+[1]Parâmetros!D36)+(E103*(1+[1]Parâmetros!D36))))/3)*(1+[1]Parâmetros!E36)</f>
        <v>0</v>
      </c>
      <c r="G103" s="117">
        <f>F103*(1+[1]Parâmetros!F36)</f>
        <v>0</v>
      </c>
      <c r="H103" s="117">
        <f>G103*(1+[1]Parâmetros!G36)</f>
        <v>0</v>
      </c>
    </row>
    <row r="104" spans="1:8" ht="12.95" customHeight="1" x14ac:dyDescent="0.2">
      <c r="A104" s="118"/>
      <c r="B104" s="119"/>
      <c r="C104" s="120"/>
      <c r="D104" s="120"/>
      <c r="E104" s="120"/>
      <c r="F104" s="108"/>
      <c r="G104" s="108"/>
      <c r="H104" s="108"/>
    </row>
    <row r="105" spans="1:8" ht="12.95" customHeight="1" x14ac:dyDescent="0.2">
      <c r="A105" s="121"/>
      <c r="B105" s="122" t="s">
        <v>324</v>
      </c>
      <c r="C105" s="123">
        <f t="shared" ref="C105:H105" si="22">C5+C74+C93+C96+C99</f>
        <v>23858520.452</v>
      </c>
      <c r="D105" s="123">
        <f t="shared" si="22"/>
        <v>28315406.200000007</v>
      </c>
      <c r="E105" s="123">
        <f t="shared" si="22"/>
        <v>28244800</v>
      </c>
      <c r="F105" s="123">
        <f t="shared" si="22"/>
        <v>31865530</v>
      </c>
      <c r="G105" s="123">
        <f t="shared" si="22"/>
        <v>34324818.171999998</v>
      </c>
      <c r="H105" s="123">
        <f t="shared" si="22"/>
        <v>36750196.737999998</v>
      </c>
    </row>
  </sheetData>
  <mergeCells count="2">
    <mergeCell ref="A3:A4"/>
    <mergeCell ref="A1:H1"/>
  </mergeCells>
  <pageMargins left="0.70866141732283472" right="0.31496062992125984" top="0.55118110236220474" bottom="0.55118110236220474" header="0.31496062992125984" footer="0.31496062992125984"/>
  <pageSetup paperSize="9" scale="8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76"/>
  <sheetViews>
    <sheetView workbookViewId="0">
      <selection activeCell="A6" sqref="A6:F6"/>
    </sheetView>
  </sheetViews>
  <sheetFormatPr defaultRowHeight="12.75" x14ac:dyDescent="0.2"/>
  <cols>
    <col min="1" max="1" width="31.1640625" customWidth="1"/>
    <col min="2" max="5" width="16.5" customWidth="1"/>
    <col min="6" max="6" width="19.33203125" customWidth="1"/>
  </cols>
  <sheetData>
    <row r="1" spans="1:9" ht="33" customHeight="1" x14ac:dyDescent="0.2">
      <c r="A1" s="232" t="s">
        <v>38</v>
      </c>
      <c r="B1" s="233"/>
      <c r="C1" s="233"/>
      <c r="D1" s="233"/>
      <c r="E1" s="233"/>
      <c r="F1" s="233"/>
      <c r="G1" s="4"/>
      <c r="H1" s="4"/>
      <c r="I1" s="4"/>
    </row>
    <row r="2" spans="1:9" ht="16.5" customHeight="1" x14ac:dyDescent="0.2">
      <c r="A2" s="234"/>
      <c r="B2" s="234"/>
      <c r="C2" s="234"/>
      <c r="D2" s="234"/>
      <c r="E2" s="234"/>
      <c r="F2" s="234"/>
    </row>
    <row r="3" spans="1:9" ht="33.75" customHeight="1" x14ac:dyDescent="0.2">
      <c r="A3" s="231" t="s">
        <v>325</v>
      </c>
      <c r="B3" s="231"/>
      <c r="C3" s="231"/>
      <c r="D3" s="231"/>
      <c r="E3" s="231"/>
      <c r="F3" s="231"/>
    </row>
    <row r="4" spans="1:9" ht="38.25" customHeight="1" x14ac:dyDescent="0.2">
      <c r="A4" s="230" t="s">
        <v>326</v>
      </c>
      <c r="B4" s="230"/>
      <c r="C4" s="230"/>
      <c r="D4" s="230"/>
      <c r="E4" s="230"/>
      <c r="F4" s="230"/>
    </row>
    <row r="5" spans="1:9" ht="35.25" customHeight="1" x14ac:dyDescent="0.2">
      <c r="A5" s="230" t="s">
        <v>354</v>
      </c>
      <c r="B5" s="230"/>
      <c r="C5" s="230"/>
      <c r="D5" s="230"/>
      <c r="E5" s="230"/>
      <c r="F5" s="230"/>
    </row>
    <row r="6" spans="1:9" ht="88.5" customHeight="1" x14ac:dyDescent="0.2">
      <c r="A6" s="231" t="s">
        <v>327</v>
      </c>
      <c r="B6" s="231"/>
      <c r="C6" s="231"/>
      <c r="D6" s="231"/>
      <c r="E6" s="231"/>
      <c r="F6" s="231"/>
    </row>
    <row r="7" spans="1:9" ht="21" customHeight="1" x14ac:dyDescent="0.2">
      <c r="A7" s="150"/>
      <c r="B7" s="150"/>
      <c r="C7" s="150"/>
      <c r="D7" s="150"/>
      <c r="E7" s="150"/>
      <c r="F7" s="150"/>
    </row>
    <row r="8" spans="1:9" ht="23.25" customHeight="1" x14ac:dyDescent="0.2">
      <c r="A8" s="153" t="s">
        <v>169</v>
      </c>
      <c r="B8" s="153">
        <v>2023</v>
      </c>
      <c r="C8" s="153">
        <v>2024</v>
      </c>
      <c r="D8" s="153">
        <v>2025</v>
      </c>
      <c r="E8" s="153">
        <v>2026</v>
      </c>
      <c r="F8" s="147"/>
    </row>
    <row r="9" spans="1:9" ht="16.5" customHeight="1" x14ac:dyDescent="0.25">
      <c r="A9" s="154" t="s">
        <v>162</v>
      </c>
      <c r="B9" s="155">
        <v>4.5900000000000003E-2</v>
      </c>
      <c r="C9" s="155">
        <v>3.9199999999999999E-2</v>
      </c>
      <c r="D9" s="155">
        <v>2.5000000000000001E-2</v>
      </c>
      <c r="E9" s="155">
        <v>3.5000000000000003E-2</v>
      </c>
      <c r="F9" s="151"/>
    </row>
    <row r="10" spans="1:9" ht="16.5" customHeight="1" x14ac:dyDescent="0.25">
      <c r="A10" s="154" t="s">
        <v>163</v>
      </c>
      <c r="B10" s="155">
        <v>-3.8699999999999998E-2</v>
      </c>
      <c r="C10" s="155">
        <v>2.2700000000000001E-2</v>
      </c>
      <c r="D10" s="155">
        <v>0.03</v>
      </c>
      <c r="E10" s="155">
        <v>0.03</v>
      </c>
      <c r="F10" s="151"/>
    </row>
    <row r="11" spans="1:9" ht="16.5" customHeight="1" x14ac:dyDescent="0.25">
      <c r="A11" s="154" t="s">
        <v>164</v>
      </c>
      <c r="B11" s="155">
        <v>2.8899999999999999E-2</v>
      </c>
      <c r="C11" s="155">
        <v>1.4999999999999999E-2</v>
      </c>
      <c r="D11" s="155">
        <v>1.9300000000000001E-2</v>
      </c>
      <c r="E11" s="155">
        <v>0.02</v>
      </c>
      <c r="F11" s="151"/>
    </row>
    <row r="12" spans="1:9" ht="16.5" customHeight="1" x14ac:dyDescent="0.25">
      <c r="A12" s="154" t="s">
        <v>165</v>
      </c>
      <c r="B12" s="156">
        <v>1320</v>
      </c>
      <c r="C12" s="156">
        <v>1461</v>
      </c>
      <c r="D12" s="156">
        <v>1607</v>
      </c>
      <c r="E12" s="156">
        <v>1767</v>
      </c>
      <c r="F12" s="151"/>
    </row>
    <row r="13" spans="1:9" ht="16.5" customHeight="1" x14ac:dyDescent="0.25">
      <c r="A13" s="154" t="s">
        <v>166</v>
      </c>
      <c r="B13" s="155">
        <v>0.11749999999999999</v>
      </c>
      <c r="C13" s="155">
        <v>9.2499999999999999E-2</v>
      </c>
      <c r="D13" s="155">
        <v>8.7499999999999994E-2</v>
      </c>
      <c r="E13" s="155">
        <v>8.5000000000000006E-2</v>
      </c>
      <c r="F13" s="151"/>
    </row>
    <row r="14" spans="1:9" ht="33" customHeight="1" x14ac:dyDescent="0.2">
      <c r="A14" s="154" t="s">
        <v>328</v>
      </c>
      <c r="B14" s="157">
        <v>-2.2700000000000001E-2</v>
      </c>
      <c r="C14" s="157">
        <v>0.18970000000000001</v>
      </c>
      <c r="D14" s="157">
        <v>3.1699999999999999E-2</v>
      </c>
      <c r="E14" s="157">
        <v>2.1499999999999998E-2</v>
      </c>
      <c r="F14" s="151"/>
    </row>
    <row r="15" spans="1:9" ht="16.5" customHeight="1" x14ac:dyDescent="0.25">
      <c r="A15" s="154" t="s">
        <v>167</v>
      </c>
      <c r="B15" s="158">
        <v>0</v>
      </c>
      <c r="C15" s="158">
        <v>0</v>
      </c>
      <c r="D15" s="158">
        <v>0</v>
      </c>
      <c r="E15" s="158">
        <v>0</v>
      </c>
      <c r="F15" s="151"/>
    </row>
    <row r="16" spans="1:9" ht="13.7" customHeight="1" x14ac:dyDescent="0.25">
      <c r="A16" s="149"/>
      <c r="B16" s="152"/>
      <c r="C16" s="152"/>
      <c r="D16" s="152"/>
      <c r="E16" s="152"/>
      <c r="F16" s="148"/>
    </row>
    <row r="17" spans="1:6" ht="16.5" customHeight="1" x14ac:dyDescent="0.2">
      <c r="A17" s="236" t="s">
        <v>168</v>
      </c>
      <c r="B17" s="236"/>
      <c r="C17" s="236"/>
      <c r="D17" s="236"/>
      <c r="E17" s="236"/>
      <c r="F17" s="236"/>
    </row>
    <row r="18" spans="1:6" ht="33" customHeight="1" x14ac:dyDescent="0.2">
      <c r="A18" s="236" t="s">
        <v>344</v>
      </c>
      <c r="B18" s="236"/>
      <c r="C18" s="236"/>
      <c r="D18" s="236"/>
      <c r="E18" s="236"/>
      <c r="F18" s="236"/>
    </row>
    <row r="19" spans="1:6" ht="71.25" customHeight="1" x14ac:dyDescent="0.2">
      <c r="A19" s="235" t="s">
        <v>345</v>
      </c>
      <c r="B19" s="235"/>
      <c r="C19" s="235"/>
      <c r="D19" s="235"/>
      <c r="E19" s="235"/>
      <c r="F19" s="235"/>
    </row>
    <row r="20" spans="1:6" s="125" customFormat="1" ht="41.85" customHeight="1" x14ac:dyDescent="0.2">
      <c r="A20" s="230" t="s">
        <v>346</v>
      </c>
      <c r="B20" s="230"/>
      <c r="C20" s="230"/>
      <c r="D20" s="230"/>
      <c r="E20" s="230"/>
      <c r="F20" s="230"/>
    </row>
    <row r="21" spans="1:6" s="125" customFormat="1" ht="41.85" customHeight="1" x14ac:dyDescent="0.2">
      <c r="A21" s="230" t="s">
        <v>347</v>
      </c>
      <c r="B21" s="230"/>
      <c r="C21" s="230"/>
      <c r="D21" s="230"/>
      <c r="E21" s="230"/>
      <c r="F21" s="230"/>
    </row>
    <row r="22" spans="1:6" s="125" customFormat="1" ht="100.7" customHeight="1" x14ac:dyDescent="0.2">
      <c r="A22" s="230" t="s">
        <v>348</v>
      </c>
      <c r="B22" s="230"/>
      <c r="C22" s="230"/>
      <c r="D22" s="230"/>
      <c r="E22" s="230"/>
      <c r="F22" s="230"/>
    </row>
    <row r="23" spans="1:6" s="125" customFormat="1" ht="71.25" customHeight="1" x14ac:dyDescent="0.2">
      <c r="A23" s="230" t="s">
        <v>349</v>
      </c>
      <c r="B23" s="230"/>
      <c r="C23" s="230"/>
      <c r="D23" s="230"/>
      <c r="E23" s="230"/>
      <c r="F23" s="230"/>
    </row>
    <row r="24" spans="1:6" s="125" customFormat="1" ht="86.1" customHeight="1" x14ac:dyDescent="0.2">
      <c r="A24" s="230" t="s">
        <v>350</v>
      </c>
      <c r="B24" s="230"/>
      <c r="C24" s="230"/>
      <c r="D24" s="230"/>
      <c r="E24" s="230"/>
      <c r="F24" s="230"/>
    </row>
    <row r="25" spans="1:6" s="125" customFormat="1" ht="76.5" customHeight="1" x14ac:dyDescent="0.2">
      <c r="A25" s="230" t="s">
        <v>351</v>
      </c>
      <c r="B25" s="230"/>
      <c r="C25" s="230"/>
      <c r="D25" s="230"/>
      <c r="E25" s="230"/>
      <c r="F25" s="230"/>
    </row>
    <row r="26" spans="1:6" s="125" customFormat="1" ht="46.5" customHeight="1" x14ac:dyDescent="0.2">
      <c r="A26" s="230" t="s">
        <v>352</v>
      </c>
      <c r="B26" s="230"/>
      <c r="C26" s="230"/>
      <c r="D26" s="230"/>
      <c r="E26" s="230"/>
      <c r="F26" s="230"/>
    </row>
    <row r="27" spans="1:6" s="125" customFormat="1" ht="41.85" customHeight="1" x14ac:dyDescent="0.2">
      <c r="A27" s="230" t="s">
        <v>353</v>
      </c>
      <c r="B27" s="230"/>
      <c r="C27" s="230"/>
      <c r="D27" s="230"/>
      <c r="E27" s="230"/>
      <c r="F27" s="230"/>
    </row>
    <row r="28" spans="1:6" s="125" customFormat="1" ht="15" x14ac:dyDescent="0.2">
      <c r="A28" s="124"/>
      <c r="B28" s="124"/>
      <c r="C28" s="124"/>
      <c r="D28" s="124"/>
      <c r="E28" s="124"/>
      <c r="F28" s="124"/>
    </row>
    <row r="29" spans="1:6" ht="15" x14ac:dyDescent="0.2">
      <c r="A29" s="14"/>
      <c r="B29" s="14"/>
      <c r="C29" s="14"/>
      <c r="D29" s="14"/>
      <c r="E29" s="14"/>
      <c r="F29" s="14"/>
    </row>
    <row r="30" spans="1:6" ht="15" x14ac:dyDescent="0.2">
      <c r="A30" s="14"/>
      <c r="B30" s="14"/>
      <c r="C30" s="14"/>
      <c r="D30" s="14"/>
      <c r="E30" s="14"/>
      <c r="F30" s="14"/>
    </row>
    <row r="31" spans="1:6" ht="15" x14ac:dyDescent="0.2">
      <c r="A31" s="14"/>
      <c r="B31" s="14"/>
      <c r="C31" s="14"/>
      <c r="D31" s="14"/>
      <c r="E31" s="14"/>
      <c r="F31" s="14"/>
    </row>
    <row r="32" spans="1:6" ht="15" x14ac:dyDescent="0.2">
      <c r="A32" s="14"/>
      <c r="B32" s="14"/>
      <c r="C32" s="14"/>
      <c r="D32" s="14"/>
      <c r="E32" s="14"/>
      <c r="F32" s="14"/>
    </row>
    <row r="33" spans="1:6" ht="15" x14ac:dyDescent="0.2">
      <c r="A33" s="14"/>
      <c r="B33" s="14"/>
      <c r="C33" s="14"/>
      <c r="D33" s="14"/>
      <c r="E33" s="14"/>
      <c r="F33" s="14"/>
    </row>
    <row r="34" spans="1:6" ht="15" x14ac:dyDescent="0.2">
      <c r="A34" s="14"/>
      <c r="B34" s="14"/>
      <c r="C34" s="14"/>
      <c r="D34" s="14"/>
      <c r="E34" s="14"/>
      <c r="F34" s="14"/>
    </row>
    <row r="35" spans="1:6" ht="15" x14ac:dyDescent="0.2">
      <c r="A35" s="14"/>
      <c r="B35" s="14"/>
      <c r="C35" s="14"/>
      <c r="D35" s="14"/>
      <c r="E35" s="14"/>
      <c r="F35" s="14"/>
    </row>
    <row r="36" spans="1:6" ht="15" x14ac:dyDescent="0.2">
      <c r="A36" s="14"/>
      <c r="B36" s="14"/>
      <c r="C36" s="14"/>
      <c r="D36" s="14"/>
      <c r="E36" s="14"/>
      <c r="F36" s="14"/>
    </row>
    <row r="37" spans="1:6" ht="15" x14ac:dyDescent="0.2">
      <c r="A37" s="14"/>
      <c r="B37" s="14"/>
      <c r="C37" s="14"/>
      <c r="D37" s="14"/>
      <c r="E37" s="14"/>
      <c r="F37" s="14"/>
    </row>
    <row r="38" spans="1:6" ht="15" x14ac:dyDescent="0.2">
      <c r="A38" s="14"/>
      <c r="B38" s="14"/>
      <c r="C38" s="14"/>
      <c r="D38" s="14"/>
      <c r="E38" s="14"/>
      <c r="F38" s="14"/>
    </row>
    <row r="39" spans="1:6" ht="15" x14ac:dyDescent="0.2">
      <c r="A39" s="14"/>
      <c r="B39" s="14"/>
      <c r="C39" s="14"/>
      <c r="D39" s="14"/>
      <c r="E39" s="14"/>
      <c r="F39" s="14"/>
    </row>
    <row r="40" spans="1:6" ht="15" x14ac:dyDescent="0.2">
      <c r="A40" s="14"/>
      <c r="B40" s="14"/>
      <c r="C40" s="14"/>
      <c r="D40" s="14"/>
      <c r="E40" s="14"/>
      <c r="F40" s="14"/>
    </row>
    <row r="41" spans="1:6" ht="15" x14ac:dyDescent="0.2">
      <c r="A41" s="14"/>
      <c r="B41" s="14"/>
      <c r="C41" s="14"/>
      <c r="D41" s="14"/>
      <c r="E41" s="14"/>
      <c r="F41" s="14"/>
    </row>
    <row r="42" spans="1:6" ht="15" x14ac:dyDescent="0.2">
      <c r="A42" s="14"/>
      <c r="B42" s="14"/>
      <c r="C42" s="14"/>
      <c r="D42" s="14"/>
      <c r="E42" s="14"/>
      <c r="F42" s="14"/>
    </row>
    <row r="43" spans="1:6" ht="15" x14ac:dyDescent="0.2">
      <c r="A43" s="14"/>
      <c r="B43" s="14"/>
      <c r="C43" s="14"/>
      <c r="D43" s="14"/>
      <c r="E43" s="14"/>
      <c r="F43" s="14"/>
    </row>
    <row r="44" spans="1:6" ht="15" x14ac:dyDescent="0.2">
      <c r="A44" s="14"/>
      <c r="B44" s="14"/>
      <c r="C44" s="14"/>
      <c r="D44" s="14"/>
      <c r="E44" s="14"/>
      <c r="F44" s="14"/>
    </row>
    <row r="45" spans="1:6" ht="15" x14ac:dyDescent="0.2">
      <c r="A45" s="14"/>
      <c r="B45" s="14"/>
      <c r="C45" s="14"/>
      <c r="D45" s="14"/>
      <c r="E45" s="14"/>
      <c r="F45" s="14"/>
    </row>
    <row r="46" spans="1:6" ht="15" x14ac:dyDescent="0.2">
      <c r="A46" s="14"/>
      <c r="B46" s="14"/>
      <c r="C46" s="14"/>
      <c r="D46" s="14"/>
      <c r="E46" s="14"/>
      <c r="F46" s="14"/>
    </row>
    <row r="47" spans="1:6" ht="15" x14ac:dyDescent="0.2">
      <c r="A47" s="14"/>
      <c r="B47" s="14"/>
      <c r="C47" s="14"/>
      <c r="D47" s="14"/>
      <c r="E47" s="14"/>
      <c r="F47" s="14"/>
    </row>
    <row r="48" spans="1:6" ht="15" x14ac:dyDescent="0.2">
      <c r="A48" s="14"/>
      <c r="B48" s="14"/>
      <c r="C48" s="14"/>
      <c r="D48" s="14"/>
      <c r="E48" s="14"/>
      <c r="F48" s="14"/>
    </row>
    <row r="49" spans="1:6" ht="15" x14ac:dyDescent="0.2">
      <c r="A49" s="14"/>
      <c r="B49" s="14"/>
      <c r="C49" s="14"/>
      <c r="D49" s="14"/>
      <c r="E49" s="14"/>
      <c r="F49" s="14"/>
    </row>
    <row r="50" spans="1:6" ht="15" x14ac:dyDescent="0.2">
      <c r="A50" s="14"/>
      <c r="B50" s="14"/>
      <c r="C50" s="14"/>
      <c r="D50" s="14"/>
      <c r="E50" s="14"/>
      <c r="F50" s="14"/>
    </row>
    <row r="51" spans="1:6" ht="15" x14ac:dyDescent="0.2">
      <c r="A51" s="14"/>
      <c r="B51" s="14"/>
      <c r="C51" s="14"/>
      <c r="D51" s="14"/>
      <c r="E51" s="14"/>
      <c r="F51" s="14"/>
    </row>
    <row r="52" spans="1:6" ht="15" x14ac:dyDescent="0.2">
      <c r="A52" s="14"/>
      <c r="B52" s="14"/>
      <c r="C52" s="14"/>
      <c r="D52" s="14"/>
      <c r="E52" s="14"/>
      <c r="F52" s="14"/>
    </row>
    <row r="53" spans="1:6" ht="15" x14ac:dyDescent="0.2">
      <c r="A53" s="14"/>
      <c r="B53" s="14"/>
      <c r="C53" s="14"/>
      <c r="D53" s="14"/>
      <c r="E53" s="14"/>
      <c r="F53" s="14"/>
    </row>
    <row r="54" spans="1:6" ht="15" x14ac:dyDescent="0.2">
      <c r="A54" s="14"/>
      <c r="B54" s="14"/>
      <c r="C54" s="14"/>
      <c r="D54" s="14"/>
      <c r="E54" s="14"/>
      <c r="F54" s="14"/>
    </row>
    <row r="55" spans="1:6" ht="15" x14ac:dyDescent="0.2">
      <c r="A55" s="14"/>
      <c r="B55" s="14"/>
      <c r="C55" s="14"/>
      <c r="D55" s="14"/>
      <c r="E55" s="14"/>
      <c r="F55" s="14"/>
    </row>
    <row r="56" spans="1:6" ht="15" x14ac:dyDescent="0.2">
      <c r="A56" s="14"/>
      <c r="B56" s="14"/>
      <c r="C56" s="14"/>
      <c r="D56" s="14"/>
      <c r="E56" s="14"/>
      <c r="F56" s="14"/>
    </row>
    <row r="57" spans="1:6" ht="15" x14ac:dyDescent="0.2">
      <c r="A57" s="14"/>
      <c r="B57" s="14"/>
      <c r="C57" s="14"/>
      <c r="D57" s="14"/>
      <c r="E57" s="14"/>
      <c r="F57" s="14"/>
    </row>
    <row r="58" spans="1:6" ht="15" x14ac:dyDescent="0.2">
      <c r="A58" s="14"/>
      <c r="B58" s="14"/>
      <c r="C58" s="14"/>
      <c r="D58" s="14"/>
      <c r="E58" s="14"/>
      <c r="F58" s="14"/>
    </row>
    <row r="59" spans="1:6" ht="15" x14ac:dyDescent="0.2">
      <c r="A59" s="14"/>
      <c r="B59" s="14"/>
      <c r="C59" s="14"/>
      <c r="D59" s="14"/>
      <c r="E59" s="14"/>
      <c r="F59" s="14"/>
    </row>
    <row r="60" spans="1:6" ht="15" x14ac:dyDescent="0.2">
      <c r="A60" s="14"/>
      <c r="B60" s="14"/>
      <c r="C60" s="14"/>
      <c r="D60" s="14"/>
      <c r="E60" s="14"/>
      <c r="F60" s="14"/>
    </row>
    <row r="61" spans="1:6" ht="15" x14ac:dyDescent="0.2">
      <c r="A61" s="14"/>
      <c r="B61" s="14"/>
      <c r="C61" s="14"/>
      <c r="D61" s="14"/>
      <c r="E61" s="14"/>
      <c r="F61" s="14"/>
    </row>
    <row r="62" spans="1:6" ht="15" x14ac:dyDescent="0.2">
      <c r="A62" s="14"/>
      <c r="B62" s="14"/>
      <c r="C62" s="14"/>
      <c r="D62" s="14"/>
      <c r="E62" s="14"/>
      <c r="F62" s="14"/>
    </row>
    <row r="63" spans="1:6" ht="15" x14ac:dyDescent="0.2">
      <c r="A63" s="14"/>
      <c r="B63" s="14"/>
      <c r="C63" s="14"/>
      <c r="D63" s="14"/>
      <c r="E63" s="14"/>
      <c r="F63" s="14"/>
    </row>
    <row r="64" spans="1:6" ht="15" x14ac:dyDescent="0.2">
      <c r="A64" s="14"/>
      <c r="B64" s="14"/>
      <c r="C64" s="14"/>
      <c r="D64" s="14"/>
      <c r="E64" s="14"/>
      <c r="F64" s="14"/>
    </row>
    <row r="65" spans="1:6" ht="15" x14ac:dyDescent="0.2">
      <c r="A65" s="14"/>
      <c r="B65" s="14"/>
      <c r="C65" s="14"/>
      <c r="D65" s="14"/>
      <c r="E65" s="14"/>
      <c r="F65" s="14"/>
    </row>
    <row r="66" spans="1:6" ht="15" x14ac:dyDescent="0.2">
      <c r="A66" s="14"/>
      <c r="B66" s="14"/>
      <c r="C66" s="14"/>
      <c r="D66" s="14"/>
      <c r="E66" s="14"/>
      <c r="F66" s="14"/>
    </row>
    <row r="67" spans="1:6" ht="15" x14ac:dyDescent="0.2">
      <c r="A67" s="14"/>
      <c r="B67" s="14"/>
      <c r="C67" s="14"/>
      <c r="D67" s="14"/>
      <c r="E67" s="14"/>
      <c r="F67" s="14"/>
    </row>
    <row r="68" spans="1:6" ht="15" x14ac:dyDescent="0.2">
      <c r="A68" s="14"/>
      <c r="B68" s="14"/>
      <c r="C68" s="14"/>
      <c r="D68" s="14"/>
      <c r="E68" s="14"/>
      <c r="F68" s="14"/>
    </row>
    <row r="69" spans="1:6" ht="15" x14ac:dyDescent="0.2">
      <c r="A69" s="14"/>
      <c r="B69" s="14"/>
      <c r="C69" s="14"/>
      <c r="D69" s="14"/>
      <c r="E69" s="14"/>
      <c r="F69" s="14"/>
    </row>
    <row r="70" spans="1:6" ht="15" x14ac:dyDescent="0.2">
      <c r="A70" s="14"/>
      <c r="B70" s="14"/>
      <c r="C70" s="14"/>
      <c r="D70" s="14"/>
      <c r="E70" s="14"/>
      <c r="F70" s="14"/>
    </row>
    <row r="71" spans="1:6" ht="15" x14ac:dyDescent="0.2">
      <c r="A71" s="14"/>
      <c r="B71" s="14"/>
      <c r="C71" s="14"/>
      <c r="D71" s="14"/>
      <c r="E71" s="14"/>
      <c r="F71" s="14"/>
    </row>
    <row r="72" spans="1:6" ht="15" x14ac:dyDescent="0.2">
      <c r="A72" s="14"/>
      <c r="B72" s="14"/>
      <c r="C72" s="14"/>
      <c r="D72" s="14"/>
      <c r="E72" s="14"/>
      <c r="F72" s="14"/>
    </row>
    <row r="73" spans="1:6" ht="15" x14ac:dyDescent="0.2">
      <c r="A73" s="14"/>
      <c r="B73" s="14"/>
      <c r="C73" s="14"/>
      <c r="D73" s="14"/>
      <c r="E73" s="14"/>
      <c r="F73" s="14"/>
    </row>
    <row r="74" spans="1:6" ht="15" x14ac:dyDescent="0.2">
      <c r="A74" s="14"/>
      <c r="B74" s="14"/>
      <c r="C74" s="14"/>
      <c r="D74" s="14"/>
      <c r="E74" s="14"/>
      <c r="F74" s="14"/>
    </row>
    <row r="75" spans="1:6" ht="15" x14ac:dyDescent="0.2">
      <c r="A75" s="14"/>
      <c r="B75" s="14"/>
      <c r="C75" s="14"/>
      <c r="D75" s="14"/>
      <c r="E75" s="14"/>
      <c r="F75" s="14"/>
    </row>
    <row r="76" spans="1:6" ht="15" x14ac:dyDescent="0.2">
      <c r="A76" s="14"/>
      <c r="B76" s="14"/>
      <c r="C76" s="14"/>
      <c r="D76" s="14"/>
      <c r="E76" s="14"/>
      <c r="F76" s="14"/>
    </row>
  </sheetData>
  <mergeCells count="17">
    <mergeCell ref="A25:F25"/>
    <mergeCell ref="A27:F27"/>
    <mergeCell ref="A3:F3"/>
    <mergeCell ref="A4:F4"/>
    <mergeCell ref="A1:F1"/>
    <mergeCell ref="A5:F5"/>
    <mergeCell ref="A6:F6"/>
    <mergeCell ref="A2:F2"/>
    <mergeCell ref="A20:F20"/>
    <mergeCell ref="A26:F26"/>
    <mergeCell ref="A19:F19"/>
    <mergeCell ref="A18:F18"/>
    <mergeCell ref="A17:F17"/>
    <mergeCell ref="A21:F21"/>
    <mergeCell ref="A22:F22"/>
    <mergeCell ref="A23:F23"/>
    <mergeCell ref="A24:F24"/>
  </mergeCells>
  <pageMargins left="1.299212598425197" right="0.70866141732283472" top="0.74803149606299213" bottom="0.74803149606299213" header="0.31496062992125984" footer="0.31496062992125984"/>
  <pageSetup paperSize="9" scale="10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5"/>
  <sheetViews>
    <sheetView workbookViewId="0">
      <selection activeCell="A30" sqref="A30:XFD30"/>
    </sheetView>
  </sheetViews>
  <sheetFormatPr defaultRowHeight="12.75" x14ac:dyDescent="0.2"/>
  <cols>
    <col min="1" max="1" width="22.33203125" customWidth="1"/>
    <col min="2" max="2" width="32.1640625" customWidth="1"/>
    <col min="3" max="5" width="21.83203125" customWidth="1"/>
    <col min="6" max="6" width="18.6640625" customWidth="1"/>
  </cols>
  <sheetData>
    <row r="1" spans="1:10" ht="72" customHeight="1" x14ac:dyDescent="0.2">
      <c r="A1" s="237" t="s">
        <v>329</v>
      </c>
      <c r="B1" s="238"/>
      <c r="C1" s="238"/>
      <c r="D1" s="238"/>
      <c r="E1" s="238"/>
      <c r="F1" s="16"/>
      <c r="G1" s="4"/>
      <c r="H1" s="4"/>
      <c r="I1" s="4"/>
      <c r="J1" s="4"/>
    </row>
    <row r="2" spans="1:10" ht="16.5" customHeight="1" x14ac:dyDescent="0.2">
      <c r="A2" s="241" t="s">
        <v>152</v>
      </c>
      <c r="B2" s="241"/>
      <c r="C2" s="241"/>
      <c r="D2" s="241"/>
      <c r="E2" s="241"/>
      <c r="F2" s="17"/>
    </row>
    <row r="3" spans="1:10" ht="16.5" customHeight="1" x14ac:dyDescent="0.2">
      <c r="A3" s="47" t="s">
        <v>4</v>
      </c>
      <c r="B3" s="48" t="s">
        <v>109</v>
      </c>
      <c r="C3" s="49" t="s">
        <v>153</v>
      </c>
      <c r="D3" s="49" t="s">
        <v>154</v>
      </c>
      <c r="E3" s="50" t="s">
        <v>155</v>
      </c>
      <c r="F3" s="14"/>
    </row>
    <row r="4" spans="1:10" ht="16.5" customHeight="1" x14ac:dyDescent="0.25">
      <c r="A4" s="239" t="s">
        <v>146</v>
      </c>
      <c r="B4" s="240"/>
      <c r="C4" s="126">
        <f>SUM(C5:C12)</f>
        <v>30225930</v>
      </c>
      <c r="D4" s="126">
        <f t="shared" ref="D4:E4" si="0">SUM(D5:D12)</f>
        <v>5594700</v>
      </c>
      <c r="E4" s="126">
        <f t="shared" si="0"/>
        <v>35820630</v>
      </c>
      <c r="F4" s="14"/>
    </row>
    <row r="5" spans="1:10" ht="33" customHeight="1" x14ac:dyDescent="0.2">
      <c r="A5" s="44" t="s">
        <v>5</v>
      </c>
      <c r="B5" s="51" t="s">
        <v>195</v>
      </c>
      <c r="C5" s="127">
        <v>2492780</v>
      </c>
      <c r="D5" s="127">
        <v>0</v>
      </c>
      <c r="E5" s="127">
        <f>SUM(C5:D5)</f>
        <v>2492780</v>
      </c>
      <c r="F5" s="14"/>
    </row>
    <row r="6" spans="1:10" ht="16.5" customHeight="1" x14ac:dyDescent="0.25">
      <c r="A6" s="44" t="s">
        <v>6</v>
      </c>
      <c r="B6" s="52" t="s">
        <v>126</v>
      </c>
      <c r="C6" s="128">
        <v>150000</v>
      </c>
      <c r="D6" s="128">
        <v>905100</v>
      </c>
      <c r="E6" s="127">
        <f t="shared" ref="E6:E12" si="1">SUM(C6:D6)</f>
        <v>1055100</v>
      </c>
      <c r="F6" s="14"/>
    </row>
    <row r="7" spans="1:10" ht="16.5" customHeight="1" x14ac:dyDescent="0.25">
      <c r="A7" s="44" t="s">
        <v>7</v>
      </c>
      <c r="B7" s="46" t="s">
        <v>34</v>
      </c>
      <c r="C7" s="129">
        <v>498100</v>
      </c>
      <c r="D7" s="129">
        <v>3085600</v>
      </c>
      <c r="E7" s="127">
        <f t="shared" si="1"/>
        <v>3583700</v>
      </c>
      <c r="F7" s="15"/>
    </row>
    <row r="8" spans="1:10" ht="16.5" customHeight="1" x14ac:dyDescent="0.25">
      <c r="A8" s="44" t="s">
        <v>9</v>
      </c>
      <c r="B8" s="39" t="s">
        <v>8</v>
      </c>
      <c r="C8" s="130"/>
      <c r="D8" s="130"/>
      <c r="E8" s="127">
        <f t="shared" si="1"/>
        <v>0</v>
      </c>
      <c r="F8" s="14"/>
    </row>
    <row r="9" spans="1:10" ht="16.5" customHeight="1" x14ac:dyDescent="0.25">
      <c r="A9" s="44" t="s">
        <v>10</v>
      </c>
      <c r="B9" s="39" t="s">
        <v>129</v>
      </c>
      <c r="C9" s="130"/>
      <c r="D9" s="130"/>
      <c r="E9" s="127">
        <f t="shared" si="1"/>
        <v>0</v>
      </c>
      <c r="F9" s="14"/>
    </row>
    <row r="10" spans="1:10" ht="16.5" customHeight="1" x14ac:dyDescent="0.25">
      <c r="A10" s="44" t="s">
        <v>11</v>
      </c>
      <c r="B10" s="39" t="s">
        <v>130</v>
      </c>
      <c r="C10" s="130">
        <v>618250</v>
      </c>
      <c r="D10" s="130"/>
      <c r="E10" s="127">
        <f t="shared" si="1"/>
        <v>618250</v>
      </c>
      <c r="F10" s="14"/>
    </row>
    <row r="11" spans="1:10" ht="16.5" customHeight="1" x14ac:dyDescent="0.25">
      <c r="A11" s="44" t="s">
        <v>12</v>
      </c>
      <c r="B11" s="39" t="s">
        <v>131</v>
      </c>
      <c r="C11" s="130">
        <v>26383600</v>
      </c>
      <c r="D11" s="130">
        <v>1584000</v>
      </c>
      <c r="E11" s="127">
        <f t="shared" si="1"/>
        <v>27967600</v>
      </c>
      <c r="F11" s="14"/>
    </row>
    <row r="12" spans="1:10" ht="16.5" customHeight="1" x14ac:dyDescent="0.25">
      <c r="A12" s="44" t="s">
        <v>13</v>
      </c>
      <c r="B12" s="39" t="s">
        <v>132</v>
      </c>
      <c r="C12" s="130">
        <v>83200</v>
      </c>
      <c r="D12" s="130">
        <v>20000</v>
      </c>
      <c r="E12" s="127">
        <f t="shared" si="1"/>
        <v>103200</v>
      </c>
      <c r="F12" s="14"/>
    </row>
    <row r="13" spans="1:10" ht="16.5" customHeight="1" x14ac:dyDescent="0.25">
      <c r="A13" s="239" t="s">
        <v>151</v>
      </c>
      <c r="B13" s="240"/>
      <c r="C13" s="126">
        <f>SUM(C14:C18)</f>
        <v>20000</v>
      </c>
      <c r="D13" s="126">
        <f t="shared" ref="D13:E13" si="2">SUM(D14:D18)</f>
        <v>0</v>
      </c>
      <c r="E13" s="126">
        <f t="shared" si="2"/>
        <v>20000</v>
      </c>
      <c r="F13" s="14"/>
    </row>
    <row r="14" spans="1:10" ht="16.5" customHeight="1" x14ac:dyDescent="0.25">
      <c r="A14" s="44" t="s">
        <v>14</v>
      </c>
      <c r="B14" s="39" t="s">
        <v>134</v>
      </c>
      <c r="C14" s="130"/>
      <c r="D14" s="130"/>
      <c r="E14" s="130">
        <f>SUM(C14:D14)</f>
        <v>0</v>
      </c>
      <c r="F14" s="14"/>
    </row>
    <row r="15" spans="1:10" ht="16.5" customHeight="1" x14ac:dyDescent="0.25">
      <c r="A15" s="44" t="s">
        <v>15</v>
      </c>
      <c r="B15" s="39" t="s">
        <v>136</v>
      </c>
      <c r="C15" s="130"/>
      <c r="D15" s="130"/>
      <c r="E15" s="130">
        <f t="shared" ref="E15:E18" si="3">SUM(C15:D15)</f>
        <v>0</v>
      </c>
      <c r="F15" s="14"/>
    </row>
    <row r="16" spans="1:10" ht="16.5" customHeight="1" x14ac:dyDescent="0.25">
      <c r="A16" s="44" t="s">
        <v>17</v>
      </c>
      <c r="B16" s="39" t="s">
        <v>156</v>
      </c>
      <c r="C16" s="130">
        <v>20000</v>
      </c>
      <c r="D16" s="130"/>
      <c r="E16" s="130">
        <f t="shared" si="3"/>
        <v>20000</v>
      </c>
      <c r="F16" s="14"/>
    </row>
    <row r="17" spans="1:6" ht="16.5" customHeight="1" x14ac:dyDescent="0.25">
      <c r="A17" s="44" t="s">
        <v>18</v>
      </c>
      <c r="B17" s="39" t="s">
        <v>138</v>
      </c>
      <c r="C17" s="130"/>
      <c r="D17" s="130"/>
      <c r="E17" s="130">
        <f t="shared" si="3"/>
        <v>0</v>
      </c>
      <c r="F17" s="14"/>
    </row>
    <row r="18" spans="1:6" ht="16.5" customHeight="1" x14ac:dyDescent="0.25">
      <c r="A18" s="44" t="s">
        <v>19</v>
      </c>
      <c r="B18" s="39" t="s">
        <v>140</v>
      </c>
      <c r="C18" s="130"/>
      <c r="D18" s="130"/>
      <c r="E18" s="130">
        <f t="shared" si="3"/>
        <v>0</v>
      </c>
      <c r="F18" s="14"/>
    </row>
    <row r="19" spans="1:6" ht="20.25" customHeight="1" x14ac:dyDescent="0.2">
      <c r="A19" s="239" t="s">
        <v>157</v>
      </c>
      <c r="B19" s="242"/>
      <c r="C19" s="134">
        <f>SUM(C20:C22)</f>
        <v>0</v>
      </c>
      <c r="D19" s="134">
        <f t="shared" ref="D19:E19" si="4">SUM(D20:D22)</f>
        <v>1390000</v>
      </c>
      <c r="E19" s="134">
        <f t="shared" si="4"/>
        <v>1390000</v>
      </c>
      <c r="F19" s="14"/>
    </row>
    <row r="20" spans="1:6" ht="16.5" customHeight="1" x14ac:dyDescent="0.25">
      <c r="A20" s="44" t="s">
        <v>20</v>
      </c>
      <c r="B20" s="39" t="s">
        <v>126</v>
      </c>
      <c r="C20" s="130"/>
      <c r="D20" s="130">
        <v>1390000</v>
      </c>
      <c r="E20" s="130">
        <f>SUM(C20:D20)</f>
        <v>1390000</v>
      </c>
      <c r="F20" s="14"/>
    </row>
    <row r="21" spans="1:6" ht="16.5" customHeight="1" x14ac:dyDescent="0.25">
      <c r="A21" s="44" t="s">
        <v>21</v>
      </c>
      <c r="B21" s="39" t="s">
        <v>34</v>
      </c>
      <c r="C21" s="130"/>
      <c r="D21" s="130"/>
      <c r="E21" s="130">
        <f t="shared" ref="E21:E22" si="5">SUM(C21:D21)</f>
        <v>0</v>
      </c>
      <c r="F21" s="14"/>
    </row>
    <row r="22" spans="1:6" ht="16.5" customHeight="1" x14ac:dyDescent="0.25">
      <c r="A22" s="44" t="s">
        <v>22</v>
      </c>
      <c r="B22" s="39" t="s">
        <v>132</v>
      </c>
      <c r="C22" s="130"/>
      <c r="D22" s="130"/>
      <c r="E22" s="130">
        <f t="shared" si="5"/>
        <v>0</v>
      </c>
      <c r="F22" s="14"/>
    </row>
    <row r="23" spans="1:6" ht="21.75" customHeight="1" x14ac:dyDescent="0.2">
      <c r="A23" s="239" t="s">
        <v>158</v>
      </c>
      <c r="B23" s="242"/>
      <c r="C23" s="134">
        <f>SUM(C24:C26)</f>
        <v>0</v>
      </c>
      <c r="D23" s="134">
        <f t="shared" ref="D23:E23" si="6">SUM(D24:D26)</f>
        <v>0</v>
      </c>
      <c r="E23" s="134">
        <f t="shared" si="6"/>
        <v>0</v>
      </c>
      <c r="F23" s="14"/>
    </row>
    <row r="24" spans="1:6" ht="16.5" customHeight="1" x14ac:dyDescent="0.25">
      <c r="A24" s="44" t="s">
        <v>23</v>
      </c>
      <c r="B24" s="39" t="s">
        <v>136</v>
      </c>
      <c r="C24" s="130"/>
      <c r="D24" s="130"/>
      <c r="E24" s="130"/>
      <c r="F24" s="14"/>
    </row>
    <row r="25" spans="1:6" ht="16.5" customHeight="1" x14ac:dyDescent="0.25">
      <c r="A25" s="44" t="s">
        <v>24</v>
      </c>
      <c r="B25" s="39" t="s">
        <v>156</v>
      </c>
      <c r="C25" s="130"/>
      <c r="D25" s="130"/>
      <c r="E25" s="130"/>
      <c r="F25" s="14"/>
    </row>
    <row r="26" spans="1:6" ht="16.5" customHeight="1" x14ac:dyDescent="0.25">
      <c r="A26" s="44" t="s">
        <v>25</v>
      </c>
      <c r="B26" s="39" t="s">
        <v>140</v>
      </c>
      <c r="C26" s="130"/>
      <c r="D26" s="130"/>
      <c r="E26" s="130"/>
      <c r="F26" s="14"/>
    </row>
    <row r="27" spans="1:6" ht="16.5" customHeight="1" x14ac:dyDescent="0.25">
      <c r="A27" s="239" t="s">
        <v>143</v>
      </c>
      <c r="B27" s="240"/>
      <c r="C27" s="130"/>
      <c r="D27" s="130"/>
      <c r="E27" s="130"/>
      <c r="F27" s="14"/>
    </row>
    <row r="28" spans="1:6" ht="16.5" customHeight="1" x14ac:dyDescent="0.25">
      <c r="A28" s="241" t="s">
        <v>112</v>
      </c>
      <c r="B28" s="241"/>
      <c r="C28" s="133">
        <f>C4+C13+C19+C23+C27</f>
        <v>30245930</v>
      </c>
      <c r="D28" s="133">
        <f t="shared" ref="D28:E28" si="7">D4+D13+D19+D23+D27</f>
        <v>6984700</v>
      </c>
      <c r="E28" s="133">
        <f t="shared" si="7"/>
        <v>37230630</v>
      </c>
      <c r="F28" s="14"/>
    </row>
    <row r="29" spans="1:6" ht="15.75" x14ac:dyDescent="0.2">
      <c r="A29" s="29"/>
      <c r="B29" s="29"/>
      <c r="C29" s="29"/>
      <c r="D29" s="29"/>
      <c r="E29" s="29"/>
    </row>
    <row r="30" spans="1:6" ht="15.75" x14ac:dyDescent="0.2">
      <c r="A30" s="241" t="s">
        <v>160</v>
      </c>
      <c r="B30" s="241"/>
      <c r="C30" s="241"/>
      <c r="D30" s="241"/>
      <c r="E30" s="241"/>
      <c r="F30" s="5"/>
    </row>
    <row r="31" spans="1:6" ht="31.5" x14ac:dyDescent="0.2">
      <c r="A31" s="53" t="s">
        <v>43</v>
      </c>
      <c r="B31" s="54" t="s">
        <v>109</v>
      </c>
      <c r="C31" s="43" t="s">
        <v>153</v>
      </c>
      <c r="D31" s="40" t="s">
        <v>196</v>
      </c>
      <c r="E31" s="42" t="s">
        <v>155</v>
      </c>
    </row>
    <row r="32" spans="1:6" ht="15.75" x14ac:dyDescent="0.25">
      <c r="A32" s="245" t="s">
        <v>147</v>
      </c>
      <c r="B32" s="246"/>
      <c r="C32" s="132">
        <f>SUM(C33:C37)</f>
        <v>25324660</v>
      </c>
      <c r="D32" s="132">
        <f t="shared" ref="D32:E32" si="8">SUM(D33:D37)</f>
        <v>4624100</v>
      </c>
      <c r="E32" s="132">
        <f t="shared" si="8"/>
        <v>29948760</v>
      </c>
    </row>
    <row r="33" spans="1:6" ht="15.75" x14ac:dyDescent="0.25">
      <c r="A33" s="45" t="s">
        <v>200</v>
      </c>
      <c r="B33" s="30" t="s">
        <v>41</v>
      </c>
      <c r="C33" s="129">
        <v>11548660</v>
      </c>
      <c r="D33" s="129">
        <v>2706700</v>
      </c>
      <c r="E33" s="129">
        <f>SUM(C33:D33)</f>
        <v>14255360</v>
      </c>
    </row>
    <row r="34" spans="1:6" ht="35.25" customHeight="1" x14ac:dyDescent="0.25">
      <c r="A34" s="45" t="s">
        <v>201</v>
      </c>
      <c r="B34" s="45" t="s">
        <v>197</v>
      </c>
      <c r="C34" s="131">
        <v>1556500</v>
      </c>
      <c r="D34" s="131">
        <v>142500</v>
      </c>
      <c r="E34" s="129">
        <f t="shared" ref="E34:E37" si="9">SUM(C34:D34)</f>
        <v>1699000</v>
      </c>
    </row>
    <row r="35" spans="1:6" ht="15.75" x14ac:dyDescent="0.25">
      <c r="A35" s="45" t="s">
        <v>202</v>
      </c>
      <c r="B35" s="30" t="s">
        <v>127</v>
      </c>
      <c r="C35" s="129">
        <v>0</v>
      </c>
      <c r="D35" s="129"/>
      <c r="E35" s="129">
        <f t="shared" si="9"/>
        <v>0</v>
      </c>
    </row>
    <row r="36" spans="1:6" ht="36.75" customHeight="1" x14ac:dyDescent="0.25">
      <c r="A36" s="45" t="s">
        <v>203</v>
      </c>
      <c r="B36" s="46" t="s">
        <v>39</v>
      </c>
      <c r="C36" s="129">
        <v>12219500</v>
      </c>
      <c r="D36" s="129">
        <v>1774900</v>
      </c>
      <c r="E36" s="129">
        <f t="shared" si="9"/>
        <v>13994400</v>
      </c>
      <c r="F36" s="12"/>
    </row>
    <row r="37" spans="1:6" ht="35.25" customHeight="1" x14ac:dyDescent="0.25">
      <c r="A37" s="45" t="s">
        <v>204</v>
      </c>
      <c r="B37" s="45" t="s">
        <v>198</v>
      </c>
      <c r="C37" s="131">
        <v>0</v>
      </c>
      <c r="D37" s="131"/>
      <c r="E37" s="129">
        <f t="shared" si="9"/>
        <v>0</v>
      </c>
    </row>
    <row r="38" spans="1:6" ht="15.75" x14ac:dyDescent="0.25">
      <c r="A38" s="245" t="s">
        <v>159</v>
      </c>
      <c r="B38" s="246"/>
      <c r="C38" s="132">
        <f>SUM(C39:C42)</f>
        <v>4506070</v>
      </c>
      <c r="D38" s="132">
        <f t="shared" ref="D38:E38" si="10">SUM(D39:D42)</f>
        <v>28200</v>
      </c>
      <c r="E38" s="132">
        <f t="shared" si="10"/>
        <v>4534270</v>
      </c>
    </row>
    <row r="39" spans="1:6" ht="15.75" x14ac:dyDescent="0.25">
      <c r="A39" s="45" t="s">
        <v>205</v>
      </c>
      <c r="B39" s="30" t="s">
        <v>135</v>
      </c>
      <c r="C39" s="129">
        <v>4335570</v>
      </c>
      <c r="D39" s="129">
        <v>28200</v>
      </c>
      <c r="E39" s="129">
        <f>SUM(C39:D39)</f>
        <v>4363770</v>
      </c>
    </row>
    <row r="40" spans="1:6" ht="47.25" x14ac:dyDescent="0.25">
      <c r="A40" s="40" t="s">
        <v>206</v>
      </c>
      <c r="B40" s="30" t="s">
        <v>137</v>
      </c>
      <c r="C40" s="129">
        <v>170500</v>
      </c>
      <c r="D40" s="129"/>
      <c r="E40" s="129">
        <f t="shared" ref="E40:E44" si="11">SUM(C40:D40)</f>
        <v>170500</v>
      </c>
    </row>
    <row r="41" spans="1:6" ht="47.25" x14ac:dyDescent="0.25">
      <c r="A41" s="45" t="s">
        <v>207</v>
      </c>
      <c r="B41" s="45" t="s">
        <v>199</v>
      </c>
      <c r="C41" s="131"/>
      <c r="D41" s="131"/>
      <c r="E41" s="129">
        <f t="shared" si="11"/>
        <v>0</v>
      </c>
    </row>
    <row r="42" spans="1:6" ht="15.75" x14ac:dyDescent="0.25">
      <c r="A42" s="45" t="s">
        <v>208</v>
      </c>
      <c r="B42" s="30" t="s">
        <v>139</v>
      </c>
      <c r="C42" s="129"/>
      <c r="D42" s="129"/>
      <c r="E42" s="129">
        <f t="shared" si="11"/>
        <v>0</v>
      </c>
    </row>
    <row r="43" spans="1:6" ht="15.75" x14ac:dyDescent="0.25">
      <c r="A43" s="245" t="s">
        <v>161</v>
      </c>
      <c r="B43" s="246"/>
      <c r="C43" s="132"/>
      <c r="D43" s="132">
        <v>2650000</v>
      </c>
      <c r="E43" s="132">
        <f t="shared" si="11"/>
        <v>2650000</v>
      </c>
    </row>
    <row r="44" spans="1:6" ht="15.75" x14ac:dyDescent="0.25">
      <c r="A44" s="245" t="s">
        <v>142</v>
      </c>
      <c r="B44" s="246"/>
      <c r="C44" s="132">
        <v>100000</v>
      </c>
      <c r="D44" s="132"/>
      <c r="E44" s="132">
        <f t="shared" si="11"/>
        <v>100000</v>
      </c>
    </row>
    <row r="45" spans="1:6" ht="15.75" x14ac:dyDescent="0.25">
      <c r="A45" s="243" t="s">
        <v>112</v>
      </c>
      <c r="B45" s="244"/>
      <c r="C45" s="132">
        <f>C32+C38+C43+C44</f>
        <v>29930730</v>
      </c>
      <c r="D45" s="132">
        <f t="shared" ref="D45:E45" si="12">D32+D38+D43+D44</f>
        <v>7302300</v>
      </c>
      <c r="E45" s="132">
        <f t="shared" si="12"/>
        <v>37233030</v>
      </c>
    </row>
  </sheetData>
  <mergeCells count="14">
    <mergeCell ref="A45:B45"/>
    <mergeCell ref="A30:E30"/>
    <mergeCell ref="A32:B32"/>
    <mergeCell ref="A38:B38"/>
    <mergeCell ref="A23:B23"/>
    <mergeCell ref="A27:B27"/>
    <mergeCell ref="A28:B28"/>
    <mergeCell ref="A43:B43"/>
    <mergeCell ref="A44:B44"/>
    <mergeCell ref="A1:E1"/>
    <mergeCell ref="A4:B4"/>
    <mergeCell ref="A2:E2"/>
    <mergeCell ref="A13:B13"/>
    <mergeCell ref="A19:B19"/>
  </mergeCells>
  <pageMargins left="1.4960629921259843" right="0.70866141732283472" top="0.74803149606299213" bottom="0.74803149606299213" header="0.31496062992125984" footer="0.31496062992125984"/>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38"/>
  <sheetViews>
    <sheetView workbookViewId="0">
      <selection activeCell="A186" sqref="A186:XFD187"/>
    </sheetView>
  </sheetViews>
  <sheetFormatPr defaultRowHeight="12.75" x14ac:dyDescent="0.2"/>
  <cols>
    <col min="1" max="1" width="20.83203125" customWidth="1"/>
    <col min="2" max="2" width="28.83203125" customWidth="1"/>
    <col min="3" max="3" width="17.33203125" customWidth="1"/>
    <col min="4" max="4" width="25" customWidth="1"/>
    <col min="5" max="5" width="35.5" customWidth="1"/>
    <col min="6" max="6" width="18.6640625" customWidth="1"/>
    <col min="7" max="7" width="19.5" customWidth="1"/>
  </cols>
  <sheetData>
    <row r="1" spans="1:7" ht="73.5" customHeight="1" x14ac:dyDescent="0.2">
      <c r="A1" s="257" t="s">
        <v>330</v>
      </c>
      <c r="B1" s="258"/>
      <c r="C1" s="258"/>
      <c r="D1" s="258"/>
      <c r="E1" s="258"/>
      <c r="F1" s="258"/>
      <c r="G1" s="4"/>
    </row>
    <row r="2" spans="1:7" ht="16.5" customHeight="1" x14ac:dyDescent="0.2">
      <c r="A2" s="259" t="s">
        <v>124</v>
      </c>
      <c r="B2" s="259"/>
      <c r="C2" s="259"/>
      <c r="D2" s="259" t="s">
        <v>125</v>
      </c>
      <c r="E2" s="259"/>
      <c r="F2" s="259"/>
    </row>
    <row r="3" spans="1:7" ht="16.5" customHeight="1" x14ac:dyDescent="0.2">
      <c r="A3" s="55" t="s">
        <v>4</v>
      </c>
      <c r="B3" s="56" t="s">
        <v>109</v>
      </c>
      <c r="C3" s="56" t="s">
        <v>110</v>
      </c>
      <c r="D3" s="56" t="s">
        <v>43</v>
      </c>
      <c r="E3" s="56" t="s">
        <v>109</v>
      </c>
      <c r="F3" s="56" t="s">
        <v>110</v>
      </c>
    </row>
    <row r="4" spans="1:7" ht="16.5" customHeight="1" x14ac:dyDescent="0.25">
      <c r="A4" s="253" t="s">
        <v>146</v>
      </c>
      <c r="B4" s="254"/>
      <c r="C4" s="135">
        <f>SUM(C5:C12)</f>
        <v>8780400</v>
      </c>
      <c r="D4" s="253" t="s">
        <v>147</v>
      </c>
      <c r="E4" s="254"/>
      <c r="F4" s="137">
        <f>SUM(F5:F12)</f>
        <v>3870000</v>
      </c>
    </row>
    <row r="5" spans="1:7" ht="30.75" customHeight="1" x14ac:dyDescent="0.25">
      <c r="A5" s="58" t="s">
        <v>5</v>
      </c>
      <c r="B5" s="13" t="s">
        <v>35</v>
      </c>
      <c r="C5" s="135"/>
      <c r="D5" s="59" t="s">
        <v>27</v>
      </c>
      <c r="E5" s="13" t="s">
        <v>41</v>
      </c>
      <c r="F5" s="137">
        <v>3276000</v>
      </c>
    </row>
    <row r="6" spans="1:7" ht="33" customHeight="1" x14ac:dyDescent="0.2">
      <c r="A6" s="58" t="s">
        <v>6</v>
      </c>
      <c r="B6" s="13" t="s">
        <v>126</v>
      </c>
      <c r="C6" s="136"/>
      <c r="D6" s="59" t="s">
        <v>28</v>
      </c>
      <c r="E6" s="60" t="s">
        <v>42</v>
      </c>
      <c r="F6" s="138">
        <v>564000</v>
      </c>
      <c r="G6" s="12"/>
    </row>
    <row r="7" spans="1:7" ht="16.5" customHeight="1" x14ac:dyDescent="0.25">
      <c r="A7" s="58" t="s">
        <v>7</v>
      </c>
      <c r="B7" s="13" t="s">
        <v>34</v>
      </c>
      <c r="C7" s="135">
        <v>15000</v>
      </c>
      <c r="D7" s="59" t="s">
        <v>26</v>
      </c>
      <c r="E7" s="13" t="s">
        <v>127</v>
      </c>
      <c r="F7" s="137"/>
    </row>
    <row r="8" spans="1:7" ht="16.5" customHeight="1" x14ac:dyDescent="0.25">
      <c r="A8" s="58" t="s">
        <v>9</v>
      </c>
      <c r="B8" s="61" t="s">
        <v>8</v>
      </c>
      <c r="C8" s="135"/>
      <c r="D8" s="59" t="s">
        <v>40</v>
      </c>
      <c r="E8" s="13" t="s">
        <v>128</v>
      </c>
      <c r="F8" s="137">
        <v>30000</v>
      </c>
    </row>
    <row r="9" spans="1:7" ht="33" customHeight="1" x14ac:dyDescent="0.2">
      <c r="A9" s="58" t="s">
        <v>10</v>
      </c>
      <c r="B9" s="13" t="s">
        <v>129</v>
      </c>
      <c r="C9" s="136"/>
      <c r="D9" s="59" t="s">
        <v>29</v>
      </c>
      <c r="E9" s="59" t="s">
        <v>209</v>
      </c>
      <c r="F9" s="138"/>
    </row>
    <row r="10" spans="1:7" ht="16.5" customHeight="1" x14ac:dyDescent="0.25">
      <c r="A10" s="58" t="s">
        <v>11</v>
      </c>
      <c r="B10" s="13" t="s">
        <v>130</v>
      </c>
      <c r="C10" s="135"/>
      <c r="D10" s="57"/>
      <c r="E10" s="57"/>
      <c r="F10" s="137"/>
    </row>
    <row r="11" spans="1:7" ht="16.5" customHeight="1" x14ac:dyDescent="0.25">
      <c r="A11" s="58" t="s">
        <v>12</v>
      </c>
      <c r="B11" s="13" t="s">
        <v>131</v>
      </c>
      <c r="C11" s="135">
        <v>8765400</v>
      </c>
      <c r="D11" s="57"/>
      <c r="E11" s="57"/>
      <c r="F11" s="137"/>
    </row>
    <row r="12" spans="1:7" ht="16.5" customHeight="1" x14ac:dyDescent="0.25">
      <c r="A12" s="58" t="s">
        <v>13</v>
      </c>
      <c r="B12" s="13" t="s">
        <v>132</v>
      </c>
      <c r="C12" s="135"/>
      <c r="D12" s="57"/>
      <c r="E12" s="57"/>
      <c r="F12" s="137"/>
    </row>
    <row r="13" spans="1:7" ht="16.5" customHeight="1" x14ac:dyDescent="0.25">
      <c r="A13" s="253" t="s">
        <v>151</v>
      </c>
      <c r="B13" s="254"/>
      <c r="C13" s="135">
        <f>SUM(C14:C18)</f>
        <v>0</v>
      </c>
      <c r="D13" s="253" t="s">
        <v>133</v>
      </c>
      <c r="E13" s="254"/>
      <c r="F13" s="137">
        <f>SUM(F14:F18)</f>
        <v>0</v>
      </c>
    </row>
    <row r="14" spans="1:7" ht="16.5" customHeight="1" x14ac:dyDescent="0.25">
      <c r="A14" s="58" t="s">
        <v>14</v>
      </c>
      <c r="B14" s="13" t="s">
        <v>134</v>
      </c>
      <c r="C14" s="135"/>
      <c r="D14" s="59" t="s">
        <v>30</v>
      </c>
      <c r="E14" s="13" t="s">
        <v>135</v>
      </c>
      <c r="F14" s="137"/>
    </row>
    <row r="15" spans="1:7" ht="51" customHeight="1" x14ac:dyDescent="0.25">
      <c r="A15" s="58" t="s">
        <v>15</v>
      </c>
      <c r="B15" s="13" t="s">
        <v>136</v>
      </c>
      <c r="C15" s="135"/>
      <c r="D15" s="63" t="s">
        <v>32</v>
      </c>
      <c r="E15" s="13" t="s">
        <v>137</v>
      </c>
      <c r="F15" s="137"/>
    </row>
    <row r="16" spans="1:7" ht="33" customHeight="1" x14ac:dyDescent="0.2">
      <c r="A16" s="58" t="s">
        <v>17</v>
      </c>
      <c r="B16" s="13" t="s">
        <v>16</v>
      </c>
      <c r="C16" s="136"/>
      <c r="D16" s="59" t="s">
        <v>31</v>
      </c>
      <c r="E16" s="59" t="s">
        <v>210</v>
      </c>
      <c r="F16" s="138"/>
    </row>
    <row r="17" spans="1:7" ht="16.5" customHeight="1" x14ac:dyDescent="0.25">
      <c r="A17" s="58" t="s">
        <v>18</v>
      </c>
      <c r="B17" s="13" t="s">
        <v>138</v>
      </c>
      <c r="C17" s="135"/>
      <c r="D17" s="59" t="s">
        <v>33</v>
      </c>
      <c r="E17" s="13" t="s">
        <v>139</v>
      </c>
      <c r="F17" s="137"/>
    </row>
    <row r="18" spans="1:7" ht="16.5" customHeight="1" x14ac:dyDescent="0.25">
      <c r="A18" s="58" t="s">
        <v>19</v>
      </c>
      <c r="B18" s="13" t="s">
        <v>140</v>
      </c>
      <c r="C18" s="135"/>
      <c r="D18" s="57"/>
      <c r="E18" s="57"/>
      <c r="F18" s="137"/>
    </row>
    <row r="19" spans="1:7" ht="33" customHeight="1" x14ac:dyDescent="0.2">
      <c r="A19" s="247" t="s">
        <v>148</v>
      </c>
      <c r="B19" s="248"/>
      <c r="C19" s="136">
        <f>SUM(C20:C22)</f>
        <v>0</v>
      </c>
      <c r="D19" s="253" t="s">
        <v>141</v>
      </c>
      <c r="E19" s="254"/>
      <c r="F19" s="138">
        <f>SUM(F20:F22)</f>
        <v>0</v>
      </c>
    </row>
    <row r="20" spans="1:7" ht="16.5" customHeight="1" x14ac:dyDescent="0.25">
      <c r="A20" s="58" t="s">
        <v>20</v>
      </c>
      <c r="B20" s="13" t="s">
        <v>126</v>
      </c>
      <c r="C20" s="135"/>
      <c r="D20" s="255" t="s">
        <v>142</v>
      </c>
      <c r="E20" s="256"/>
      <c r="F20" s="137"/>
    </row>
    <row r="21" spans="1:7" ht="16.5" customHeight="1" x14ac:dyDescent="0.25">
      <c r="A21" s="58" t="s">
        <v>21</v>
      </c>
      <c r="B21" s="13" t="s">
        <v>34</v>
      </c>
      <c r="C21" s="135"/>
      <c r="D21" s="57"/>
      <c r="E21" s="57"/>
      <c r="F21" s="137"/>
    </row>
    <row r="22" spans="1:7" ht="16.5" customHeight="1" x14ac:dyDescent="0.25">
      <c r="A22" s="58" t="s">
        <v>22</v>
      </c>
      <c r="B22" s="13" t="s">
        <v>132</v>
      </c>
      <c r="C22" s="135"/>
      <c r="D22" s="57"/>
      <c r="E22" s="57"/>
      <c r="F22" s="137"/>
    </row>
    <row r="23" spans="1:7" ht="33" customHeight="1" x14ac:dyDescent="0.2">
      <c r="A23" s="247" t="s">
        <v>149</v>
      </c>
      <c r="B23" s="248"/>
      <c r="C23" s="136">
        <f>SUM(C24:C26)</f>
        <v>0</v>
      </c>
      <c r="D23" s="62"/>
      <c r="E23" s="62"/>
      <c r="F23" s="138">
        <f>SUM(F24:F26)</f>
        <v>0</v>
      </c>
    </row>
    <row r="24" spans="1:7" ht="16.5" customHeight="1" x14ac:dyDescent="0.25">
      <c r="A24" s="58" t="s">
        <v>23</v>
      </c>
      <c r="B24" s="13" t="s">
        <v>136</v>
      </c>
      <c r="C24" s="135"/>
      <c r="D24" s="57"/>
      <c r="E24" s="57"/>
      <c r="F24" s="137"/>
    </row>
    <row r="25" spans="1:7" ht="16.5" customHeight="1" x14ac:dyDescent="0.25">
      <c r="A25" s="58" t="s">
        <v>24</v>
      </c>
      <c r="B25" s="13" t="s">
        <v>16</v>
      </c>
      <c r="C25" s="135"/>
      <c r="D25" s="57"/>
      <c r="E25" s="57"/>
      <c r="F25" s="137"/>
    </row>
    <row r="26" spans="1:7" ht="16.5" customHeight="1" x14ac:dyDescent="0.25">
      <c r="A26" s="58" t="s">
        <v>25</v>
      </c>
      <c r="B26" s="13" t="s">
        <v>140</v>
      </c>
      <c r="C26" s="135"/>
      <c r="D26" s="57"/>
      <c r="E26" s="57"/>
      <c r="F26" s="137"/>
    </row>
    <row r="27" spans="1:7" ht="16.5" customHeight="1" x14ac:dyDescent="0.25">
      <c r="A27" s="58" t="s">
        <v>150</v>
      </c>
      <c r="B27" s="13" t="s">
        <v>143</v>
      </c>
      <c r="C27" s="135">
        <v>-4910400</v>
      </c>
      <c r="D27" s="57"/>
      <c r="E27" s="57"/>
      <c r="F27" s="137"/>
    </row>
    <row r="28" spans="1:7" ht="17.25" customHeight="1" x14ac:dyDescent="0.25">
      <c r="A28" s="58"/>
      <c r="B28" s="64" t="s">
        <v>144</v>
      </c>
      <c r="C28" s="135"/>
      <c r="D28" s="57"/>
      <c r="E28" s="249" t="s">
        <v>145</v>
      </c>
      <c r="F28" s="250">
        <f>F4+F13+F20+F23</f>
        <v>3870000</v>
      </c>
    </row>
    <row r="29" spans="1:7" ht="16.5" customHeight="1" x14ac:dyDescent="0.25">
      <c r="A29" s="58"/>
      <c r="B29" s="13" t="s">
        <v>112</v>
      </c>
      <c r="C29" s="135">
        <f>C4+C13+C19+C23+C27</f>
        <v>3870000</v>
      </c>
      <c r="D29" s="57"/>
      <c r="E29" s="249"/>
      <c r="F29" s="250"/>
    </row>
    <row r="30" spans="1:7" ht="33" customHeight="1" x14ac:dyDescent="0.2">
      <c r="A30" s="251" t="s">
        <v>211</v>
      </c>
      <c r="B30" s="252"/>
      <c r="C30" s="252"/>
      <c r="D30" s="252"/>
      <c r="E30" s="252"/>
      <c r="F30" s="252"/>
      <c r="G30" s="4"/>
    </row>
    <row r="51" spans="1:6" ht="63" customHeight="1" x14ac:dyDescent="0.2">
      <c r="A51" s="257" t="s">
        <v>331</v>
      </c>
      <c r="B51" s="258"/>
      <c r="C51" s="258"/>
      <c r="D51" s="258"/>
      <c r="E51" s="258"/>
      <c r="F51" s="258"/>
    </row>
    <row r="52" spans="1:6" ht="15.75" customHeight="1" x14ac:dyDescent="0.2">
      <c r="A52" s="259" t="s">
        <v>124</v>
      </c>
      <c r="B52" s="259"/>
      <c r="C52" s="259"/>
      <c r="D52" s="259" t="s">
        <v>125</v>
      </c>
      <c r="E52" s="259"/>
      <c r="F52" s="259"/>
    </row>
    <row r="53" spans="1:6" ht="15.75" x14ac:dyDescent="0.2">
      <c r="A53" s="55" t="s">
        <v>4</v>
      </c>
      <c r="B53" s="56" t="s">
        <v>109</v>
      </c>
      <c r="C53" s="56" t="s">
        <v>110</v>
      </c>
      <c r="D53" s="56" t="s">
        <v>43</v>
      </c>
      <c r="E53" s="56" t="s">
        <v>109</v>
      </c>
      <c r="F53" s="56" t="s">
        <v>110</v>
      </c>
    </row>
    <row r="54" spans="1:6" ht="15.75" customHeight="1" x14ac:dyDescent="0.25">
      <c r="A54" s="253" t="s">
        <v>146</v>
      </c>
      <c r="B54" s="254"/>
      <c r="C54" s="135">
        <f>SUM(C55:C62)</f>
        <v>2182600</v>
      </c>
      <c r="D54" s="253" t="s">
        <v>147</v>
      </c>
      <c r="E54" s="254"/>
      <c r="F54" s="137">
        <f>SUM(F55:F62)</f>
        <v>3515400</v>
      </c>
    </row>
    <row r="55" spans="1:6" ht="63" x14ac:dyDescent="0.25">
      <c r="A55" s="58" t="s">
        <v>5</v>
      </c>
      <c r="B55" s="13" t="s">
        <v>35</v>
      </c>
      <c r="C55" s="135">
        <v>547500</v>
      </c>
      <c r="D55" s="59" t="s">
        <v>27</v>
      </c>
      <c r="E55" s="13" t="s">
        <v>41</v>
      </c>
      <c r="F55" s="137">
        <v>2195100</v>
      </c>
    </row>
    <row r="56" spans="1:6" ht="31.5" x14ac:dyDescent="0.2">
      <c r="A56" s="58" t="s">
        <v>6</v>
      </c>
      <c r="B56" s="13" t="s">
        <v>126</v>
      </c>
      <c r="C56" s="136"/>
      <c r="D56" s="59" t="s">
        <v>28</v>
      </c>
      <c r="E56" s="60" t="s">
        <v>42</v>
      </c>
      <c r="F56" s="138">
        <v>289700</v>
      </c>
    </row>
    <row r="57" spans="1:6" ht="15.75" x14ac:dyDescent="0.25">
      <c r="A57" s="58" t="s">
        <v>7</v>
      </c>
      <c r="B57" s="13" t="s">
        <v>34</v>
      </c>
      <c r="C57" s="135">
        <v>5000</v>
      </c>
      <c r="D57" s="59" t="s">
        <v>26</v>
      </c>
      <c r="E57" s="13" t="s">
        <v>127</v>
      </c>
      <c r="F57" s="137"/>
    </row>
    <row r="58" spans="1:6" ht="15.75" x14ac:dyDescent="0.25">
      <c r="A58" s="58" t="s">
        <v>9</v>
      </c>
      <c r="B58" s="61" t="s">
        <v>8</v>
      </c>
      <c r="C58" s="135"/>
      <c r="D58" s="59" t="s">
        <v>40</v>
      </c>
      <c r="E58" s="13" t="s">
        <v>128</v>
      </c>
      <c r="F58" s="137">
        <v>1030600</v>
      </c>
    </row>
    <row r="59" spans="1:6" ht="31.5" x14ac:dyDescent="0.2">
      <c r="A59" s="58" t="s">
        <v>10</v>
      </c>
      <c r="B59" s="13" t="s">
        <v>129</v>
      </c>
      <c r="C59" s="136"/>
      <c r="D59" s="59" t="s">
        <v>29</v>
      </c>
      <c r="E59" s="59" t="s">
        <v>209</v>
      </c>
      <c r="F59" s="138"/>
    </row>
    <row r="60" spans="1:6" ht="15.75" x14ac:dyDescent="0.25">
      <c r="A60" s="58" t="s">
        <v>11</v>
      </c>
      <c r="B60" s="13" t="s">
        <v>130</v>
      </c>
      <c r="C60" s="135"/>
      <c r="D60" s="57"/>
      <c r="E60" s="57"/>
      <c r="F60" s="137"/>
    </row>
    <row r="61" spans="1:6" ht="15.75" x14ac:dyDescent="0.25">
      <c r="A61" s="58" t="s">
        <v>12</v>
      </c>
      <c r="B61" s="13" t="s">
        <v>131</v>
      </c>
      <c r="C61" s="135">
        <v>1630100</v>
      </c>
      <c r="D61" s="57"/>
      <c r="E61" s="57"/>
      <c r="F61" s="137"/>
    </row>
    <row r="62" spans="1:6" ht="15.75" x14ac:dyDescent="0.25">
      <c r="A62" s="58" t="s">
        <v>13</v>
      </c>
      <c r="B62" s="13" t="s">
        <v>132</v>
      </c>
      <c r="C62" s="135"/>
      <c r="D62" s="57"/>
      <c r="E62" s="57"/>
      <c r="F62" s="137"/>
    </row>
    <row r="63" spans="1:6" ht="15.75" customHeight="1" x14ac:dyDescent="0.25">
      <c r="A63" s="253" t="s">
        <v>151</v>
      </c>
      <c r="B63" s="254"/>
      <c r="C63" s="135">
        <f>SUM(C64:C68)</f>
        <v>0</v>
      </c>
      <c r="D63" s="253" t="s">
        <v>133</v>
      </c>
      <c r="E63" s="254"/>
      <c r="F63" s="137">
        <f>SUM(F64:F68)</f>
        <v>40000</v>
      </c>
    </row>
    <row r="64" spans="1:6" ht="15.75" x14ac:dyDescent="0.25">
      <c r="A64" s="58" t="s">
        <v>14</v>
      </c>
      <c r="B64" s="13" t="s">
        <v>134</v>
      </c>
      <c r="C64" s="135"/>
      <c r="D64" s="59" t="s">
        <v>30</v>
      </c>
      <c r="E64" s="13" t="s">
        <v>135</v>
      </c>
      <c r="F64" s="137">
        <v>40000</v>
      </c>
    </row>
    <row r="65" spans="1:6" ht="47.25" x14ac:dyDescent="0.25">
      <c r="A65" s="58" t="s">
        <v>15</v>
      </c>
      <c r="B65" s="13" t="s">
        <v>136</v>
      </c>
      <c r="C65" s="135"/>
      <c r="D65" s="63" t="s">
        <v>32</v>
      </c>
      <c r="E65" s="13" t="s">
        <v>137</v>
      </c>
      <c r="F65" s="137"/>
    </row>
    <row r="66" spans="1:6" ht="31.5" x14ac:dyDescent="0.2">
      <c r="A66" s="58" t="s">
        <v>17</v>
      </c>
      <c r="B66" s="13" t="s">
        <v>16</v>
      </c>
      <c r="C66" s="136"/>
      <c r="D66" s="59" t="s">
        <v>31</v>
      </c>
      <c r="E66" s="59" t="s">
        <v>210</v>
      </c>
      <c r="F66" s="138"/>
    </row>
    <row r="67" spans="1:6" ht="15.75" x14ac:dyDescent="0.25">
      <c r="A67" s="58" t="s">
        <v>18</v>
      </c>
      <c r="B67" s="13" t="s">
        <v>138</v>
      </c>
      <c r="C67" s="135"/>
      <c r="D67" s="59" t="s">
        <v>33</v>
      </c>
      <c r="E67" s="13" t="s">
        <v>139</v>
      </c>
      <c r="F67" s="137"/>
    </row>
    <row r="68" spans="1:6" ht="15.75" x14ac:dyDescent="0.25">
      <c r="A68" s="58" t="s">
        <v>19</v>
      </c>
      <c r="B68" s="13" t="s">
        <v>140</v>
      </c>
      <c r="C68" s="135"/>
      <c r="D68" s="57"/>
      <c r="E68" s="57"/>
      <c r="F68" s="137"/>
    </row>
    <row r="69" spans="1:6" ht="15.75" customHeight="1" x14ac:dyDescent="0.2">
      <c r="A69" s="247" t="s">
        <v>148</v>
      </c>
      <c r="B69" s="248"/>
      <c r="C69" s="136">
        <f>SUM(C70:C72)</f>
        <v>0</v>
      </c>
      <c r="D69" s="253" t="s">
        <v>141</v>
      </c>
      <c r="E69" s="254"/>
      <c r="F69" s="138">
        <f>SUM(F70:F72)</f>
        <v>0</v>
      </c>
    </row>
    <row r="70" spans="1:6" ht="15.75" customHeight="1" x14ac:dyDescent="0.25">
      <c r="A70" s="58" t="s">
        <v>20</v>
      </c>
      <c r="B70" s="13" t="s">
        <v>126</v>
      </c>
      <c r="C70" s="135"/>
      <c r="D70" s="255" t="s">
        <v>142</v>
      </c>
      <c r="E70" s="256"/>
      <c r="F70" s="137"/>
    </row>
    <row r="71" spans="1:6" ht="15.75" x14ac:dyDescent="0.25">
      <c r="A71" s="58" t="s">
        <v>21</v>
      </c>
      <c r="B71" s="13" t="s">
        <v>34</v>
      </c>
      <c r="C71" s="135"/>
      <c r="D71" s="57"/>
      <c r="E71" s="57"/>
      <c r="F71" s="137"/>
    </row>
    <row r="72" spans="1:6" ht="15.75" x14ac:dyDescent="0.25">
      <c r="A72" s="58" t="s">
        <v>22</v>
      </c>
      <c r="B72" s="13" t="s">
        <v>132</v>
      </c>
      <c r="C72" s="135"/>
      <c r="D72" s="57"/>
      <c r="E72" s="57"/>
      <c r="F72" s="137"/>
    </row>
    <row r="73" spans="1:6" ht="15.75" x14ac:dyDescent="0.2">
      <c r="A73" s="247" t="s">
        <v>149</v>
      </c>
      <c r="B73" s="248"/>
      <c r="C73" s="136">
        <f>SUM(C74:C76)</f>
        <v>0</v>
      </c>
      <c r="D73" s="62"/>
      <c r="E73" s="62"/>
      <c r="F73" s="138">
        <f>SUM(F74:F76)</f>
        <v>0</v>
      </c>
    </row>
    <row r="74" spans="1:6" ht="15.75" x14ac:dyDescent="0.25">
      <c r="A74" s="58" t="s">
        <v>23</v>
      </c>
      <c r="B74" s="13" t="s">
        <v>136</v>
      </c>
      <c r="C74" s="135"/>
      <c r="D74" s="57"/>
      <c r="E74" s="57"/>
      <c r="F74" s="137"/>
    </row>
    <row r="75" spans="1:6" ht="15.75" x14ac:dyDescent="0.25">
      <c r="A75" s="58" t="s">
        <v>24</v>
      </c>
      <c r="B75" s="13" t="s">
        <v>16</v>
      </c>
      <c r="C75" s="135"/>
      <c r="D75" s="57"/>
      <c r="E75" s="57"/>
      <c r="F75" s="137"/>
    </row>
    <row r="76" spans="1:6" ht="15.75" x14ac:dyDescent="0.25">
      <c r="A76" s="58" t="s">
        <v>25</v>
      </c>
      <c r="B76" s="13" t="s">
        <v>140</v>
      </c>
      <c r="C76" s="135"/>
      <c r="D76" s="57"/>
      <c r="E76" s="57"/>
      <c r="F76" s="137"/>
    </row>
    <row r="77" spans="1:6" ht="15.75" x14ac:dyDescent="0.25">
      <c r="A77" s="58" t="s">
        <v>150</v>
      </c>
      <c r="B77" s="13" t="s">
        <v>143</v>
      </c>
      <c r="C77" s="135">
        <v>-25000</v>
      </c>
      <c r="D77" s="57"/>
      <c r="E77" s="57"/>
      <c r="F77" s="137"/>
    </row>
    <row r="78" spans="1:6" ht="15.75" x14ac:dyDescent="0.25">
      <c r="A78" s="58"/>
      <c r="B78" s="64" t="s">
        <v>144</v>
      </c>
      <c r="C78" s="135">
        <v>1397800</v>
      </c>
      <c r="D78" s="57"/>
      <c r="E78" s="249" t="s">
        <v>145</v>
      </c>
      <c r="F78" s="250">
        <f>F54+F63+F70+F73</f>
        <v>3555400</v>
      </c>
    </row>
    <row r="79" spans="1:6" ht="15.75" x14ac:dyDescent="0.25">
      <c r="A79" s="58"/>
      <c r="B79" s="13" t="s">
        <v>112</v>
      </c>
      <c r="C79" s="135">
        <f>C54+C63+C69+C73+C77+C78</f>
        <v>3555400</v>
      </c>
      <c r="D79" s="57"/>
      <c r="E79" s="249"/>
      <c r="F79" s="250"/>
    </row>
    <row r="80" spans="1:6" ht="15.75" customHeight="1" x14ac:dyDescent="0.2">
      <c r="A80" s="251" t="s">
        <v>211</v>
      </c>
      <c r="B80" s="252"/>
      <c r="C80" s="252"/>
      <c r="D80" s="252"/>
      <c r="E80" s="252"/>
      <c r="F80" s="252"/>
    </row>
    <row r="102" spans="1:6" ht="53.25" customHeight="1" x14ac:dyDescent="0.2">
      <c r="A102" s="257" t="s">
        <v>332</v>
      </c>
      <c r="B102" s="258"/>
      <c r="C102" s="258"/>
      <c r="D102" s="258"/>
      <c r="E102" s="258"/>
      <c r="F102" s="258"/>
    </row>
    <row r="103" spans="1:6" ht="15.75" x14ac:dyDescent="0.2">
      <c r="A103" s="259" t="s">
        <v>124</v>
      </c>
      <c r="B103" s="259"/>
      <c r="C103" s="259"/>
      <c r="D103" s="259" t="s">
        <v>125</v>
      </c>
      <c r="E103" s="259"/>
      <c r="F103" s="259"/>
    </row>
    <row r="104" spans="1:6" ht="15.75" x14ac:dyDescent="0.2">
      <c r="A104" s="55" t="s">
        <v>4</v>
      </c>
      <c r="B104" s="56" t="s">
        <v>109</v>
      </c>
      <c r="C104" s="56" t="s">
        <v>110</v>
      </c>
      <c r="D104" s="56" t="s">
        <v>43</v>
      </c>
      <c r="E104" s="56" t="s">
        <v>109</v>
      </c>
      <c r="F104" s="56" t="s">
        <v>110</v>
      </c>
    </row>
    <row r="105" spans="1:6" ht="15.75" x14ac:dyDescent="0.25">
      <c r="A105" s="253" t="s">
        <v>146</v>
      </c>
      <c r="B105" s="254"/>
      <c r="C105" s="135">
        <f>SUM(C106:C113)</f>
        <v>3991300</v>
      </c>
      <c r="D105" s="253" t="s">
        <v>147</v>
      </c>
      <c r="E105" s="254"/>
      <c r="F105" s="137">
        <f>SUM(F106:F113)</f>
        <v>3878660</v>
      </c>
    </row>
    <row r="106" spans="1:6" ht="63" x14ac:dyDescent="0.25">
      <c r="A106" s="58" t="s">
        <v>5</v>
      </c>
      <c r="B106" s="13" t="s">
        <v>35</v>
      </c>
      <c r="C106" s="135">
        <v>328500</v>
      </c>
      <c r="D106" s="59" t="s">
        <v>27</v>
      </c>
      <c r="E106" s="13" t="s">
        <v>41</v>
      </c>
      <c r="F106" s="137">
        <v>2039460</v>
      </c>
    </row>
    <row r="107" spans="1:6" ht="31.5" x14ac:dyDescent="0.2">
      <c r="A107" s="58" t="s">
        <v>6</v>
      </c>
      <c r="B107" s="13" t="s">
        <v>126</v>
      </c>
      <c r="C107" s="136"/>
      <c r="D107" s="59" t="s">
        <v>28</v>
      </c>
      <c r="E107" s="60" t="s">
        <v>42</v>
      </c>
      <c r="F107" s="138">
        <v>294100</v>
      </c>
    </row>
    <row r="108" spans="1:6" ht="15.75" x14ac:dyDescent="0.25">
      <c r="A108" s="58" t="s">
        <v>7</v>
      </c>
      <c r="B108" s="13" t="s">
        <v>34</v>
      </c>
      <c r="C108" s="135">
        <v>10000</v>
      </c>
      <c r="D108" s="59" t="s">
        <v>26</v>
      </c>
      <c r="E108" s="13" t="s">
        <v>127</v>
      </c>
      <c r="F108" s="137"/>
    </row>
    <row r="109" spans="1:6" ht="15.75" x14ac:dyDescent="0.25">
      <c r="A109" s="58" t="s">
        <v>9</v>
      </c>
      <c r="B109" s="61" t="s">
        <v>8</v>
      </c>
      <c r="C109" s="135"/>
      <c r="D109" s="59" t="s">
        <v>40</v>
      </c>
      <c r="E109" s="13" t="s">
        <v>128</v>
      </c>
      <c r="F109" s="137">
        <v>1545100</v>
      </c>
    </row>
    <row r="110" spans="1:6" ht="31.5" x14ac:dyDescent="0.2">
      <c r="A110" s="58" t="s">
        <v>10</v>
      </c>
      <c r="B110" s="13" t="s">
        <v>129</v>
      </c>
      <c r="C110" s="136"/>
      <c r="D110" s="59" t="s">
        <v>29</v>
      </c>
      <c r="E110" s="59" t="s">
        <v>209</v>
      </c>
      <c r="F110" s="138"/>
    </row>
    <row r="111" spans="1:6" ht="15.75" x14ac:dyDescent="0.25">
      <c r="A111" s="58" t="s">
        <v>11</v>
      </c>
      <c r="B111" s="13" t="s">
        <v>130</v>
      </c>
      <c r="C111" s="135"/>
      <c r="D111" s="57"/>
      <c r="E111" s="57"/>
      <c r="F111" s="137"/>
    </row>
    <row r="112" spans="1:6" ht="15.75" x14ac:dyDescent="0.25">
      <c r="A112" s="58" t="s">
        <v>12</v>
      </c>
      <c r="B112" s="13" t="s">
        <v>131</v>
      </c>
      <c r="C112" s="135">
        <v>3652800</v>
      </c>
      <c r="D112" s="57"/>
      <c r="E112" s="57"/>
      <c r="F112" s="137"/>
    </row>
    <row r="113" spans="1:6" ht="15.75" x14ac:dyDescent="0.25">
      <c r="A113" s="58" t="s">
        <v>13</v>
      </c>
      <c r="B113" s="13" t="s">
        <v>132</v>
      </c>
      <c r="C113" s="135"/>
      <c r="D113" s="57"/>
      <c r="E113" s="57"/>
      <c r="F113" s="137"/>
    </row>
    <row r="114" spans="1:6" ht="15.75" x14ac:dyDescent="0.25">
      <c r="A114" s="253" t="s">
        <v>151</v>
      </c>
      <c r="B114" s="254"/>
      <c r="C114" s="135">
        <f>SUM(C115:C119)</f>
        <v>0</v>
      </c>
      <c r="D114" s="253" t="s">
        <v>133</v>
      </c>
      <c r="E114" s="254"/>
      <c r="F114" s="137">
        <f>SUM(F115:F119)</f>
        <v>146000</v>
      </c>
    </row>
    <row r="115" spans="1:6" ht="15.75" x14ac:dyDescent="0.25">
      <c r="A115" s="58" t="s">
        <v>14</v>
      </c>
      <c r="B115" s="13" t="s">
        <v>134</v>
      </c>
      <c r="C115" s="135"/>
      <c r="D115" s="59" t="s">
        <v>30</v>
      </c>
      <c r="E115" s="13" t="s">
        <v>135</v>
      </c>
      <c r="F115" s="137">
        <v>146000</v>
      </c>
    </row>
    <row r="116" spans="1:6" ht="47.25" x14ac:dyDescent="0.25">
      <c r="A116" s="58" t="s">
        <v>15</v>
      </c>
      <c r="B116" s="13" t="s">
        <v>136</v>
      </c>
      <c r="C116" s="135"/>
      <c r="D116" s="63" t="s">
        <v>32</v>
      </c>
      <c r="E116" s="13" t="s">
        <v>137</v>
      </c>
      <c r="F116" s="137"/>
    </row>
    <row r="117" spans="1:6" ht="31.5" x14ac:dyDescent="0.2">
      <c r="A117" s="58" t="s">
        <v>17</v>
      </c>
      <c r="B117" s="13" t="s">
        <v>16</v>
      </c>
      <c r="C117" s="136"/>
      <c r="D117" s="59" t="s">
        <v>31</v>
      </c>
      <c r="E117" s="59" t="s">
        <v>210</v>
      </c>
      <c r="F117" s="138"/>
    </row>
    <row r="118" spans="1:6" ht="15.75" x14ac:dyDescent="0.25">
      <c r="A118" s="58" t="s">
        <v>18</v>
      </c>
      <c r="B118" s="13" t="s">
        <v>138</v>
      </c>
      <c r="C118" s="135"/>
      <c r="D118" s="59" t="s">
        <v>33</v>
      </c>
      <c r="E118" s="13" t="s">
        <v>139</v>
      </c>
      <c r="F118" s="137"/>
    </row>
    <row r="119" spans="1:6" ht="15.75" x14ac:dyDescent="0.25">
      <c r="A119" s="58" t="s">
        <v>19</v>
      </c>
      <c r="B119" s="13" t="s">
        <v>140</v>
      </c>
      <c r="C119" s="135"/>
      <c r="D119" s="57"/>
      <c r="E119" s="57"/>
      <c r="F119" s="137"/>
    </row>
    <row r="120" spans="1:6" ht="15.75" x14ac:dyDescent="0.2">
      <c r="A120" s="247" t="s">
        <v>148</v>
      </c>
      <c r="B120" s="248"/>
      <c r="C120" s="136">
        <f>SUM(C121:C123)</f>
        <v>0</v>
      </c>
      <c r="D120" s="253" t="s">
        <v>141</v>
      </c>
      <c r="E120" s="254"/>
      <c r="F120" s="138">
        <f>SUM(F121:F123)</f>
        <v>0</v>
      </c>
    </row>
    <row r="121" spans="1:6" ht="15.75" x14ac:dyDescent="0.25">
      <c r="A121" s="58" t="s">
        <v>20</v>
      </c>
      <c r="B121" s="13" t="s">
        <v>126</v>
      </c>
      <c r="C121" s="135"/>
      <c r="D121" s="255" t="s">
        <v>142</v>
      </c>
      <c r="E121" s="256"/>
      <c r="F121" s="137"/>
    </row>
    <row r="122" spans="1:6" ht="15.75" x14ac:dyDescent="0.25">
      <c r="A122" s="58" t="s">
        <v>21</v>
      </c>
      <c r="B122" s="13" t="s">
        <v>34</v>
      </c>
      <c r="C122" s="135"/>
      <c r="D122" s="57"/>
      <c r="E122" s="57"/>
      <c r="F122" s="137"/>
    </row>
    <row r="123" spans="1:6" ht="15.75" x14ac:dyDescent="0.25">
      <c r="A123" s="58" t="s">
        <v>22</v>
      </c>
      <c r="B123" s="13" t="s">
        <v>132</v>
      </c>
      <c r="C123" s="135"/>
      <c r="D123" s="57"/>
      <c r="E123" s="57"/>
      <c r="F123" s="137"/>
    </row>
    <row r="124" spans="1:6" ht="15.75" x14ac:dyDescent="0.2">
      <c r="A124" s="247" t="s">
        <v>149</v>
      </c>
      <c r="B124" s="248"/>
      <c r="C124" s="136">
        <f>SUM(C125:C127)</f>
        <v>0</v>
      </c>
      <c r="D124" s="62"/>
      <c r="E124" s="62"/>
      <c r="F124" s="138">
        <f>SUM(F125:F127)</f>
        <v>0</v>
      </c>
    </row>
    <row r="125" spans="1:6" ht="15.75" x14ac:dyDescent="0.25">
      <c r="A125" s="58" t="s">
        <v>23</v>
      </c>
      <c r="B125" s="13" t="s">
        <v>136</v>
      </c>
      <c r="C125" s="135"/>
      <c r="D125" s="57"/>
      <c r="E125" s="57"/>
      <c r="F125" s="137"/>
    </row>
    <row r="126" spans="1:6" ht="15.75" x14ac:dyDescent="0.25">
      <c r="A126" s="58" t="s">
        <v>24</v>
      </c>
      <c r="B126" s="13" t="s">
        <v>16</v>
      </c>
      <c r="C126" s="135"/>
      <c r="D126" s="57"/>
      <c r="E126" s="57"/>
      <c r="F126" s="137"/>
    </row>
    <row r="127" spans="1:6" ht="15.75" x14ac:dyDescent="0.25">
      <c r="A127" s="58" t="s">
        <v>25</v>
      </c>
      <c r="B127" s="13" t="s">
        <v>140</v>
      </c>
      <c r="C127" s="135"/>
      <c r="D127" s="57"/>
      <c r="E127" s="57"/>
      <c r="F127" s="137"/>
    </row>
    <row r="128" spans="1:6" ht="15.75" x14ac:dyDescent="0.25">
      <c r="A128" s="58" t="s">
        <v>150</v>
      </c>
      <c r="B128" s="13" t="s">
        <v>143</v>
      </c>
      <c r="C128" s="135">
        <v>-15000</v>
      </c>
      <c r="D128" s="57"/>
      <c r="E128" s="57"/>
      <c r="F128" s="137"/>
    </row>
    <row r="129" spans="1:6" ht="15.75" x14ac:dyDescent="0.25">
      <c r="A129" s="58"/>
      <c r="B129" s="64" t="s">
        <v>144</v>
      </c>
      <c r="C129" s="135">
        <v>48360</v>
      </c>
      <c r="D129" s="57"/>
      <c r="E129" s="249" t="s">
        <v>145</v>
      </c>
      <c r="F129" s="250">
        <f>F105+F114+F121+F124</f>
        <v>4024660</v>
      </c>
    </row>
    <row r="130" spans="1:6" ht="15.75" x14ac:dyDescent="0.25">
      <c r="A130" s="58"/>
      <c r="B130" s="13" t="s">
        <v>112</v>
      </c>
      <c r="C130" s="135">
        <f>C105+C114+C120+C124+C128+C129</f>
        <v>4024660</v>
      </c>
      <c r="D130" s="57"/>
      <c r="E130" s="249"/>
      <c r="F130" s="250"/>
    </row>
    <row r="131" spans="1:6" ht="15.75" x14ac:dyDescent="0.2">
      <c r="A131" s="251" t="s">
        <v>211</v>
      </c>
      <c r="B131" s="252"/>
      <c r="C131" s="252"/>
      <c r="D131" s="252"/>
      <c r="E131" s="252"/>
      <c r="F131" s="252"/>
    </row>
    <row r="155" spans="1:6" ht="42.75" customHeight="1" x14ac:dyDescent="0.2">
      <c r="A155" s="257" t="s">
        <v>333</v>
      </c>
      <c r="B155" s="258"/>
      <c r="C155" s="258"/>
      <c r="D155" s="258"/>
      <c r="E155" s="258"/>
      <c r="F155" s="258"/>
    </row>
    <row r="156" spans="1:6" ht="15.75" x14ac:dyDescent="0.2">
      <c r="A156" s="259" t="s">
        <v>124</v>
      </c>
      <c r="B156" s="259"/>
      <c r="C156" s="259"/>
      <c r="D156" s="259" t="s">
        <v>125</v>
      </c>
      <c r="E156" s="259"/>
      <c r="F156" s="259"/>
    </row>
    <row r="157" spans="1:6" ht="15.75" x14ac:dyDescent="0.2">
      <c r="A157" s="55" t="s">
        <v>4</v>
      </c>
      <c r="B157" s="56" t="s">
        <v>109</v>
      </c>
      <c r="C157" s="56" t="s">
        <v>110</v>
      </c>
      <c r="D157" s="56" t="s">
        <v>43</v>
      </c>
      <c r="E157" s="56" t="s">
        <v>109</v>
      </c>
      <c r="F157" s="56" t="s">
        <v>110</v>
      </c>
    </row>
    <row r="158" spans="1:6" ht="15.75" x14ac:dyDescent="0.25">
      <c r="A158" s="253" t="s">
        <v>146</v>
      </c>
      <c r="B158" s="254"/>
      <c r="C158" s="135">
        <f>SUM(C159:C166)</f>
        <v>108400</v>
      </c>
      <c r="D158" s="253" t="s">
        <v>147</v>
      </c>
      <c r="E158" s="254"/>
      <c r="F158" s="137">
        <f>SUM(F159:F166)</f>
        <v>557800</v>
      </c>
    </row>
    <row r="159" spans="1:6" ht="63" x14ac:dyDescent="0.25">
      <c r="A159" s="58" t="s">
        <v>5</v>
      </c>
      <c r="B159" s="13" t="s">
        <v>35</v>
      </c>
      <c r="C159" s="135">
        <v>0</v>
      </c>
      <c r="D159" s="59" t="s">
        <v>27</v>
      </c>
      <c r="E159" s="13" t="s">
        <v>41</v>
      </c>
      <c r="F159" s="137">
        <v>245000</v>
      </c>
    </row>
    <row r="160" spans="1:6" ht="31.5" x14ac:dyDescent="0.2">
      <c r="A160" s="58" t="s">
        <v>6</v>
      </c>
      <c r="B160" s="13" t="s">
        <v>126</v>
      </c>
      <c r="C160" s="136"/>
      <c r="D160" s="59" t="s">
        <v>28</v>
      </c>
      <c r="E160" s="60" t="s">
        <v>42</v>
      </c>
      <c r="F160" s="138">
        <v>47500</v>
      </c>
    </row>
    <row r="161" spans="1:6" ht="15.75" x14ac:dyDescent="0.25">
      <c r="A161" s="58" t="s">
        <v>7</v>
      </c>
      <c r="B161" s="13" t="s">
        <v>34</v>
      </c>
      <c r="C161" s="135">
        <v>5400</v>
      </c>
      <c r="D161" s="59" t="s">
        <v>26</v>
      </c>
      <c r="E161" s="13" t="s">
        <v>127</v>
      </c>
      <c r="F161" s="137"/>
    </row>
    <row r="162" spans="1:6" ht="15.75" x14ac:dyDescent="0.25">
      <c r="A162" s="58" t="s">
        <v>9</v>
      </c>
      <c r="B162" s="61" t="s">
        <v>8</v>
      </c>
      <c r="C162" s="135"/>
      <c r="D162" s="59" t="s">
        <v>40</v>
      </c>
      <c r="E162" s="13" t="s">
        <v>128</v>
      </c>
      <c r="F162" s="137">
        <v>265300</v>
      </c>
    </row>
    <row r="163" spans="1:6" ht="31.5" x14ac:dyDescent="0.2">
      <c r="A163" s="58" t="s">
        <v>10</v>
      </c>
      <c r="B163" s="13" t="s">
        <v>129</v>
      </c>
      <c r="C163" s="136"/>
      <c r="D163" s="59" t="s">
        <v>29</v>
      </c>
      <c r="E163" s="59" t="s">
        <v>209</v>
      </c>
      <c r="F163" s="138"/>
    </row>
    <row r="164" spans="1:6" ht="15.75" x14ac:dyDescent="0.25">
      <c r="A164" s="58" t="s">
        <v>11</v>
      </c>
      <c r="B164" s="13" t="s">
        <v>130</v>
      </c>
      <c r="C164" s="135"/>
      <c r="D164" s="57"/>
      <c r="E164" s="57"/>
      <c r="F164" s="137"/>
    </row>
    <row r="165" spans="1:6" ht="15.75" x14ac:dyDescent="0.25">
      <c r="A165" s="58" t="s">
        <v>12</v>
      </c>
      <c r="B165" s="13" t="s">
        <v>131</v>
      </c>
      <c r="C165" s="135">
        <v>103000</v>
      </c>
      <c r="D165" s="57"/>
      <c r="E165" s="57"/>
      <c r="F165" s="137"/>
    </row>
    <row r="166" spans="1:6" ht="15.75" x14ac:dyDescent="0.25">
      <c r="A166" s="58" t="s">
        <v>13</v>
      </c>
      <c r="B166" s="13" t="s">
        <v>132</v>
      </c>
      <c r="C166" s="135"/>
      <c r="D166" s="57"/>
      <c r="E166" s="57"/>
      <c r="F166" s="137"/>
    </row>
    <row r="167" spans="1:6" ht="15.75" x14ac:dyDescent="0.25">
      <c r="A167" s="253" t="s">
        <v>151</v>
      </c>
      <c r="B167" s="254"/>
      <c r="C167" s="135">
        <f>SUM(C168:C172)</f>
        <v>0</v>
      </c>
      <c r="D167" s="253" t="s">
        <v>133</v>
      </c>
      <c r="E167" s="254"/>
      <c r="F167" s="137">
        <f>SUM(F168:F172)</f>
        <v>18200</v>
      </c>
    </row>
    <row r="168" spans="1:6" ht="15.75" x14ac:dyDescent="0.25">
      <c r="A168" s="58" t="s">
        <v>14</v>
      </c>
      <c r="B168" s="13" t="s">
        <v>134</v>
      </c>
      <c r="C168" s="135"/>
      <c r="D168" s="59" t="s">
        <v>30</v>
      </c>
      <c r="E168" s="13" t="s">
        <v>135</v>
      </c>
      <c r="F168" s="137">
        <v>18200</v>
      </c>
    </row>
    <row r="169" spans="1:6" ht="47.25" x14ac:dyDescent="0.25">
      <c r="A169" s="58" t="s">
        <v>15</v>
      </c>
      <c r="B169" s="13" t="s">
        <v>136</v>
      </c>
      <c r="C169" s="135"/>
      <c r="D169" s="63" t="s">
        <v>32</v>
      </c>
      <c r="E169" s="13" t="s">
        <v>137</v>
      </c>
      <c r="F169" s="137"/>
    </row>
    <row r="170" spans="1:6" ht="31.5" x14ac:dyDescent="0.2">
      <c r="A170" s="58" t="s">
        <v>17</v>
      </c>
      <c r="B170" s="13" t="s">
        <v>16</v>
      </c>
      <c r="C170" s="136"/>
      <c r="D170" s="59" t="s">
        <v>31</v>
      </c>
      <c r="E170" s="59" t="s">
        <v>210</v>
      </c>
      <c r="F170" s="138"/>
    </row>
    <row r="171" spans="1:6" ht="15.75" x14ac:dyDescent="0.25">
      <c r="A171" s="58" t="s">
        <v>18</v>
      </c>
      <c r="B171" s="13" t="s">
        <v>138</v>
      </c>
      <c r="C171" s="135"/>
      <c r="D171" s="59" t="s">
        <v>33</v>
      </c>
      <c r="E171" s="13" t="s">
        <v>139</v>
      </c>
      <c r="F171" s="137"/>
    </row>
    <row r="172" spans="1:6" ht="15.75" x14ac:dyDescent="0.25">
      <c r="A172" s="58" t="s">
        <v>19</v>
      </c>
      <c r="B172" s="13" t="s">
        <v>140</v>
      </c>
      <c r="C172" s="135"/>
      <c r="D172" s="57"/>
      <c r="E172" s="57"/>
      <c r="F172" s="137"/>
    </row>
    <row r="173" spans="1:6" ht="15.75" x14ac:dyDescent="0.2">
      <c r="A173" s="247" t="s">
        <v>148</v>
      </c>
      <c r="B173" s="248"/>
      <c r="C173" s="136">
        <f>SUM(C174:C176)</f>
        <v>0</v>
      </c>
      <c r="D173" s="253" t="s">
        <v>141</v>
      </c>
      <c r="E173" s="254"/>
      <c r="F173" s="138">
        <f>SUM(F174:F176)</f>
        <v>0</v>
      </c>
    </row>
    <row r="174" spans="1:6" ht="15.75" x14ac:dyDescent="0.25">
      <c r="A174" s="58" t="s">
        <v>20</v>
      </c>
      <c r="B174" s="13" t="s">
        <v>126</v>
      </c>
      <c r="C174" s="135"/>
      <c r="D174" s="255" t="s">
        <v>142</v>
      </c>
      <c r="E174" s="256"/>
      <c r="F174" s="137"/>
    </row>
    <row r="175" spans="1:6" ht="15.75" x14ac:dyDescent="0.25">
      <c r="A175" s="58" t="s">
        <v>21</v>
      </c>
      <c r="B175" s="13" t="s">
        <v>34</v>
      </c>
      <c r="C175" s="135"/>
      <c r="D175" s="57"/>
      <c r="E175" s="57"/>
      <c r="F175" s="137"/>
    </row>
    <row r="176" spans="1:6" ht="15.75" x14ac:dyDescent="0.25">
      <c r="A176" s="58" t="s">
        <v>22</v>
      </c>
      <c r="B176" s="13" t="s">
        <v>132</v>
      </c>
      <c r="C176" s="135"/>
      <c r="D176" s="57"/>
      <c r="E176" s="57"/>
      <c r="F176" s="137"/>
    </row>
    <row r="177" spans="1:6" ht="15.75" x14ac:dyDescent="0.2">
      <c r="A177" s="247" t="s">
        <v>149</v>
      </c>
      <c r="B177" s="248"/>
      <c r="C177" s="136">
        <f>SUM(C178:C180)</f>
        <v>0</v>
      </c>
      <c r="D177" s="62"/>
      <c r="E177" s="62"/>
      <c r="F177" s="138">
        <f>SUM(F178:F180)</f>
        <v>0</v>
      </c>
    </row>
    <row r="178" spans="1:6" ht="15.75" x14ac:dyDescent="0.25">
      <c r="A178" s="58" t="s">
        <v>23</v>
      </c>
      <c r="B178" s="13" t="s">
        <v>136</v>
      </c>
      <c r="C178" s="135"/>
      <c r="D178" s="57"/>
      <c r="E178" s="57"/>
      <c r="F178" s="137"/>
    </row>
    <row r="179" spans="1:6" ht="15.75" x14ac:dyDescent="0.25">
      <c r="A179" s="58" t="s">
        <v>24</v>
      </c>
      <c r="B179" s="13" t="s">
        <v>16</v>
      </c>
      <c r="C179" s="135"/>
      <c r="D179" s="57"/>
      <c r="E179" s="57"/>
      <c r="F179" s="137"/>
    </row>
    <row r="180" spans="1:6" ht="15.75" x14ac:dyDescent="0.25">
      <c r="A180" s="58" t="s">
        <v>25</v>
      </c>
      <c r="B180" s="13" t="s">
        <v>140</v>
      </c>
      <c r="C180" s="135"/>
      <c r="D180" s="57"/>
      <c r="E180" s="57"/>
      <c r="F180" s="137"/>
    </row>
    <row r="181" spans="1:6" ht="15.75" x14ac:dyDescent="0.25">
      <c r="A181" s="58" t="s">
        <v>150</v>
      </c>
      <c r="B181" s="13" t="s">
        <v>143</v>
      </c>
      <c r="C181" s="135"/>
      <c r="D181" s="57"/>
      <c r="E181" s="57"/>
      <c r="F181" s="137"/>
    </row>
    <row r="182" spans="1:6" ht="15.75" x14ac:dyDescent="0.25">
      <c r="A182" s="58"/>
      <c r="B182" s="64" t="s">
        <v>144</v>
      </c>
      <c r="C182" s="135">
        <v>467600</v>
      </c>
      <c r="D182" s="57"/>
      <c r="E182" s="249" t="s">
        <v>145</v>
      </c>
      <c r="F182" s="250">
        <f>F158+F167+F174+F177</f>
        <v>576000</v>
      </c>
    </row>
    <row r="183" spans="1:6" ht="15.75" x14ac:dyDescent="0.25">
      <c r="A183" s="58"/>
      <c r="B183" s="13" t="s">
        <v>112</v>
      </c>
      <c r="C183" s="135">
        <f>C158+C167+C173+C177+C181+C182</f>
        <v>576000</v>
      </c>
      <c r="D183" s="57"/>
      <c r="E183" s="249"/>
      <c r="F183" s="250"/>
    </row>
    <row r="184" spans="1:6" ht="15.75" x14ac:dyDescent="0.2">
      <c r="A184" s="251" t="s">
        <v>211</v>
      </c>
      <c r="B184" s="252"/>
      <c r="C184" s="252"/>
      <c r="D184" s="252"/>
      <c r="E184" s="252"/>
      <c r="F184" s="252"/>
    </row>
    <row r="209" spans="1:6" ht="55.5" customHeight="1" x14ac:dyDescent="0.2">
      <c r="A209" s="257" t="s">
        <v>334</v>
      </c>
      <c r="B209" s="258"/>
      <c r="C209" s="258"/>
      <c r="D209" s="258"/>
      <c r="E209" s="258"/>
      <c r="F209" s="258"/>
    </row>
    <row r="210" spans="1:6" ht="15.75" x14ac:dyDescent="0.2">
      <c r="A210" s="259" t="s">
        <v>124</v>
      </c>
      <c r="B210" s="259"/>
      <c r="C210" s="259"/>
      <c r="D210" s="259" t="s">
        <v>125</v>
      </c>
      <c r="E210" s="259"/>
      <c r="F210" s="259"/>
    </row>
    <row r="211" spans="1:6" ht="15.75" x14ac:dyDescent="0.2">
      <c r="A211" s="55" t="s">
        <v>4</v>
      </c>
      <c r="B211" s="56" t="s">
        <v>109</v>
      </c>
      <c r="C211" s="56" t="s">
        <v>110</v>
      </c>
      <c r="D211" s="56" t="s">
        <v>43</v>
      </c>
      <c r="E211" s="56" t="s">
        <v>109</v>
      </c>
      <c r="F211" s="56" t="s">
        <v>110</v>
      </c>
    </row>
    <row r="212" spans="1:6" ht="15.75" x14ac:dyDescent="0.25">
      <c r="A212" s="253" t="s">
        <v>146</v>
      </c>
      <c r="B212" s="254"/>
      <c r="C212" s="135">
        <f>SUM(C213:C220)</f>
        <v>4075100</v>
      </c>
      <c r="D212" s="253" t="s">
        <v>147</v>
      </c>
      <c r="E212" s="254"/>
      <c r="F212" s="137">
        <f>SUM(F213:F220)</f>
        <v>2715100</v>
      </c>
    </row>
    <row r="213" spans="1:6" ht="63" x14ac:dyDescent="0.25">
      <c r="A213" s="58" t="s">
        <v>5</v>
      </c>
      <c r="B213" s="13" t="s">
        <v>35</v>
      </c>
      <c r="C213" s="135">
        <v>0</v>
      </c>
      <c r="D213" s="59" t="s">
        <v>27</v>
      </c>
      <c r="E213" s="13" t="s">
        <v>41</v>
      </c>
      <c r="F213" s="137">
        <v>1935000</v>
      </c>
    </row>
    <row r="214" spans="1:6" ht="31.5" x14ac:dyDescent="0.2">
      <c r="A214" s="58" t="s">
        <v>6</v>
      </c>
      <c r="B214" s="13" t="s">
        <v>126</v>
      </c>
      <c r="C214" s="136">
        <v>905100</v>
      </c>
      <c r="D214" s="59" t="s">
        <v>28</v>
      </c>
      <c r="E214" s="60" t="s">
        <v>42</v>
      </c>
      <c r="F214" s="138">
        <v>0</v>
      </c>
    </row>
    <row r="215" spans="1:6" ht="15.75" x14ac:dyDescent="0.25">
      <c r="A215" s="58" t="s">
        <v>7</v>
      </c>
      <c r="B215" s="13" t="s">
        <v>34</v>
      </c>
      <c r="C215" s="135">
        <v>3150000</v>
      </c>
      <c r="D215" s="59" t="s">
        <v>26</v>
      </c>
      <c r="E215" s="13" t="s">
        <v>127</v>
      </c>
      <c r="F215" s="137"/>
    </row>
    <row r="216" spans="1:6" ht="15.75" x14ac:dyDescent="0.25">
      <c r="A216" s="58" t="s">
        <v>9</v>
      </c>
      <c r="B216" s="61" t="s">
        <v>8</v>
      </c>
      <c r="C216" s="135"/>
      <c r="D216" s="59" t="s">
        <v>40</v>
      </c>
      <c r="E216" s="13" t="s">
        <v>128</v>
      </c>
      <c r="F216" s="137">
        <v>0</v>
      </c>
    </row>
    <row r="217" spans="1:6" ht="31.5" x14ac:dyDescent="0.2">
      <c r="A217" s="58" t="s">
        <v>10</v>
      </c>
      <c r="B217" s="13" t="s">
        <v>129</v>
      </c>
      <c r="C217" s="136"/>
      <c r="D217" s="59" t="s">
        <v>29</v>
      </c>
      <c r="E217" s="59" t="s">
        <v>209</v>
      </c>
      <c r="F217" s="138">
        <v>780100</v>
      </c>
    </row>
    <row r="218" spans="1:6" ht="15.75" x14ac:dyDescent="0.25">
      <c r="A218" s="58" t="s">
        <v>11</v>
      </c>
      <c r="B218" s="13" t="s">
        <v>130</v>
      </c>
      <c r="C218" s="135"/>
      <c r="D218" s="57"/>
      <c r="E218" s="57"/>
      <c r="F218" s="137"/>
    </row>
    <row r="219" spans="1:6" ht="15.75" x14ac:dyDescent="0.25">
      <c r="A219" s="58" t="s">
        <v>12</v>
      </c>
      <c r="B219" s="13" t="s">
        <v>131</v>
      </c>
      <c r="C219" s="135">
        <v>0</v>
      </c>
      <c r="D219" s="57"/>
      <c r="E219" s="57"/>
      <c r="F219" s="137"/>
    </row>
    <row r="220" spans="1:6" ht="15.75" x14ac:dyDescent="0.25">
      <c r="A220" s="58" t="s">
        <v>13</v>
      </c>
      <c r="B220" s="13" t="s">
        <v>132</v>
      </c>
      <c r="C220" s="135">
        <v>20000</v>
      </c>
      <c r="D220" s="57"/>
      <c r="E220" s="57"/>
      <c r="F220" s="137"/>
    </row>
    <row r="221" spans="1:6" ht="15.75" x14ac:dyDescent="0.25">
      <c r="A221" s="253" t="s">
        <v>151</v>
      </c>
      <c r="B221" s="254"/>
      <c r="C221" s="135">
        <f>SUM(C222:C226)</f>
        <v>0</v>
      </c>
      <c r="D221" s="253" t="s">
        <v>133</v>
      </c>
      <c r="E221" s="254"/>
      <c r="F221" s="137">
        <f>SUM(F222:F226)</f>
        <v>0</v>
      </c>
    </row>
    <row r="222" spans="1:6" ht="15.75" x14ac:dyDescent="0.25">
      <c r="A222" s="58" t="s">
        <v>14</v>
      </c>
      <c r="B222" s="13" t="s">
        <v>134</v>
      </c>
      <c r="C222" s="135"/>
      <c r="D222" s="59" t="s">
        <v>30</v>
      </c>
      <c r="E222" s="13" t="s">
        <v>135</v>
      </c>
      <c r="F222" s="137">
        <v>0</v>
      </c>
    </row>
    <row r="223" spans="1:6" ht="47.25" x14ac:dyDescent="0.25">
      <c r="A223" s="58" t="s">
        <v>15</v>
      </c>
      <c r="B223" s="13" t="s">
        <v>136</v>
      </c>
      <c r="C223" s="135"/>
      <c r="D223" s="63" t="s">
        <v>32</v>
      </c>
      <c r="E223" s="13" t="s">
        <v>137</v>
      </c>
      <c r="F223" s="137"/>
    </row>
    <row r="224" spans="1:6" ht="31.5" x14ac:dyDescent="0.2">
      <c r="A224" s="58" t="s">
        <v>17</v>
      </c>
      <c r="B224" s="13" t="s">
        <v>16</v>
      </c>
      <c r="C224" s="136"/>
      <c r="D224" s="59" t="s">
        <v>31</v>
      </c>
      <c r="E224" s="59" t="s">
        <v>210</v>
      </c>
      <c r="F224" s="138"/>
    </row>
    <row r="225" spans="1:6" ht="15.75" x14ac:dyDescent="0.25">
      <c r="A225" s="58" t="s">
        <v>18</v>
      </c>
      <c r="B225" s="13" t="s">
        <v>138</v>
      </c>
      <c r="C225" s="135"/>
      <c r="D225" s="59" t="s">
        <v>33</v>
      </c>
      <c r="E225" s="13" t="s">
        <v>139</v>
      </c>
      <c r="F225" s="137"/>
    </row>
    <row r="226" spans="1:6" ht="15.75" x14ac:dyDescent="0.25">
      <c r="A226" s="58" t="s">
        <v>19</v>
      </c>
      <c r="B226" s="13" t="s">
        <v>140</v>
      </c>
      <c r="C226" s="135"/>
      <c r="D226" s="57"/>
      <c r="E226" s="57"/>
      <c r="F226" s="137"/>
    </row>
    <row r="227" spans="1:6" ht="15.75" x14ac:dyDescent="0.2">
      <c r="A227" s="247" t="s">
        <v>148</v>
      </c>
      <c r="B227" s="248"/>
      <c r="C227" s="136">
        <f>SUM(C228:C230)</f>
        <v>1390000</v>
      </c>
      <c r="D227" s="253" t="s">
        <v>141</v>
      </c>
      <c r="E227" s="254"/>
      <c r="F227" s="138">
        <v>2650000</v>
      </c>
    </row>
    <row r="228" spans="1:6" ht="15.75" x14ac:dyDescent="0.25">
      <c r="A228" s="58" t="s">
        <v>20</v>
      </c>
      <c r="B228" s="13" t="s">
        <v>126</v>
      </c>
      <c r="C228" s="135">
        <v>1390000</v>
      </c>
      <c r="D228" s="255" t="s">
        <v>142</v>
      </c>
      <c r="E228" s="256"/>
      <c r="F228" s="137"/>
    </row>
    <row r="229" spans="1:6" ht="15.75" x14ac:dyDescent="0.25">
      <c r="A229" s="58" t="s">
        <v>21</v>
      </c>
      <c r="B229" s="13" t="s">
        <v>34</v>
      </c>
      <c r="C229" s="135"/>
      <c r="D229" s="57"/>
      <c r="E229" s="57"/>
      <c r="F229" s="137"/>
    </row>
    <row r="230" spans="1:6" ht="15.75" x14ac:dyDescent="0.25">
      <c r="A230" s="58" t="s">
        <v>22</v>
      </c>
      <c r="B230" s="13" t="s">
        <v>132</v>
      </c>
      <c r="C230" s="135"/>
      <c r="D230" s="57"/>
      <c r="E230" s="57"/>
      <c r="F230" s="137"/>
    </row>
    <row r="231" spans="1:6" ht="15.75" x14ac:dyDescent="0.2">
      <c r="A231" s="247" t="s">
        <v>149</v>
      </c>
      <c r="B231" s="248"/>
      <c r="C231" s="136">
        <f>SUM(C232:C234)</f>
        <v>0</v>
      </c>
      <c r="D231" s="62"/>
      <c r="E231" s="62"/>
      <c r="F231" s="138">
        <f>SUM(F232:F234)</f>
        <v>0</v>
      </c>
    </row>
    <row r="232" spans="1:6" ht="15.75" x14ac:dyDescent="0.25">
      <c r="A232" s="58" t="s">
        <v>23</v>
      </c>
      <c r="B232" s="13" t="s">
        <v>136</v>
      </c>
      <c r="C232" s="135"/>
      <c r="D232" s="57"/>
      <c r="E232" s="57"/>
      <c r="F232" s="137"/>
    </row>
    <row r="233" spans="1:6" ht="15.75" x14ac:dyDescent="0.25">
      <c r="A233" s="58" t="s">
        <v>24</v>
      </c>
      <c r="B233" s="13" t="s">
        <v>16</v>
      </c>
      <c r="C233" s="135"/>
      <c r="D233" s="57"/>
      <c r="E233" s="57"/>
      <c r="F233" s="137"/>
    </row>
    <row r="234" spans="1:6" ht="15.75" x14ac:dyDescent="0.25">
      <c r="A234" s="58" t="s">
        <v>25</v>
      </c>
      <c r="B234" s="13" t="s">
        <v>140</v>
      </c>
      <c r="C234" s="135"/>
      <c r="D234" s="57"/>
      <c r="E234" s="57"/>
      <c r="F234" s="137"/>
    </row>
    <row r="235" spans="1:6" ht="15.75" x14ac:dyDescent="0.25">
      <c r="A235" s="58" t="s">
        <v>150</v>
      </c>
      <c r="B235" s="13" t="s">
        <v>143</v>
      </c>
      <c r="C235" s="135">
        <v>-100000</v>
      </c>
      <c r="D235" s="57"/>
      <c r="E235" s="57"/>
      <c r="F235" s="137"/>
    </row>
    <row r="236" spans="1:6" ht="15.75" x14ac:dyDescent="0.25">
      <c r="A236" s="58"/>
      <c r="B236" s="64" t="s">
        <v>144</v>
      </c>
      <c r="C236" s="135"/>
      <c r="D236" s="57"/>
      <c r="E236" s="249" t="s">
        <v>145</v>
      </c>
      <c r="F236" s="250">
        <f>F212+F221+F227+F231</f>
        <v>5365100</v>
      </c>
    </row>
    <row r="237" spans="1:6" ht="15.75" x14ac:dyDescent="0.25">
      <c r="A237" s="58"/>
      <c r="B237" s="13" t="s">
        <v>112</v>
      </c>
      <c r="C237" s="135">
        <f>C212+C221+C227+C231+C235+C236</f>
        <v>5365100</v>
      </c>
      <c r="D237" s="57"/>
      <c r="E237" s="249"/>
      <c r="F237" s="250"/>
    </row>
    <row r="238" spans="1:6" ht="15.75" x14ac:dyDescent="0.2">
      <c r="A238" s="251" t="s">
        <v>211</v>
      </c>
      <c r="B238" s="252"/>
      <c r="C238" s="252"/>
      <c r="D238" s="252"/>
      <c r="E238" s="252"/>
      <c r="F238" s="252"/>
    </row>
  </sheetData>
  <mergeCells count="70">
    <mergeCell ref="D174:E174"/>
    <mergeCell ref="A177:B177"/>
    <mergeCell ref="E182:E183"/>
    <mergeCell ref="F182:F183"/>
    <mergeCell ref="A184:F184"/>
    <mergeCell ref="A158:B158"/>
    <mergeCell ref="D158:E158"/>
    <mergeCell ref="A167:B167"/>
    <mergeCell ref="D167:E167"/>
    <mergeCell ref="A173:B173"/>
    <mergeCell ref="D173:E173"/>
    <mergeCell ref="F129:F130"/>
    <mergeCell ref="A131:F131"/>
    <mergeCell ref="A155:F155"/>
    <mergeCell ref="A156:C156"/>
    <mergeCell ref="D156:F156"/>
    <mergeCell ref="A120:B120"/>
    <mergeCell ref="D120:E120"/>
    <mergeCell ref="D121:E121"/>
    <mergeCell ref="A124:B124"/>
    <mergeCell ref="E129:E130"/>
    <mergeCell ref="A103:C103"/>
    <mergeCell ref="D103:F103"/>
    <mergeCell ref="A105:B105"/>
    <mergeCell ref="D105:E105"/>
    <mergeCell ref="A114:B114"/>
    <mergeCell ref="D114:E114"/>
    <mergeCell ref="A73:B73"/>
    <mergeCell ref="E78:E79"/>
    <mergeCell ref="F78:F79"/>
    <mergeCell ref="A80:F80"/>
    <mergeCell ref="A102:F102"/>
    <mergeCell ref="A63:B63"/>
    <mergeCell ref="D63:E63"/>
    <mergeCell ref="A69:B69"/>
    <mergeCell ref="D69:E69"/>
    <mergeCell ref="D70:E70"/>
    <mergeCell ref="A51:F51"/>
    <mergeCell ref="A52:C52"/>
    <mergeCell ref="D52:F52"/>
    <mergeCell ref="A54:B54"/>
    <mergeCell ref="D54:E54"/>
    <mergeCell ref="A1:F1"/>
    <mergeCell ref="A30:F30"/>
    <mergeCell ref="A2:C2"/>
    <mergeCell ref="D2:F2"/>
    <mergeCell ref="A4:B4"/>
    <mergeCell ref="D4:E4"/>
    <mergeCell ref="A13:B13"/>
    <mergeCell ref="D13:E13"/>
    <mergeCell ref="A19:B19"/>
    <mergeCell ref="D19:E19"/>
    <mergeCell ref="D20:E20"/>
    <mergeCell ref="A23:B23"/>
    <mergeCell ref="E28:E29"/>
    <mergeCell ref="F28:F29"/>
    <mergeCell ref="A209:F209"/>
    <mergeCell ref="A210:C210"/>
    <mergeCell ref="D210:F210"/>
    <mergeCell ref="A212:B212"/>
    <mergeCell ref="D212:E212"/>
    <mergeCell ref="A231:B231"/>
    <mergeCell ref="E236:E237"/>
    <mergeCell ref="F236:F237"/>
    <mergeCell ref="A238:F238"/>
    <mergeCell ref="A221:B221"/>
    <mergeCell ref="D221:E221"/>
    <mergeCell ref="A227:B227"/>
    <mergeCell ref="D227:E227"/>
    <mergeCell ref="D228:E228"/>
  </mergeCells>
  <pageMargins left="0.7" right="0.7" top="0.75" bottom="0.75" header="0.3" footer="0.3"/>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6"/>
  <sheetViews>
    <sheetView workbookViewId="0">
      <selection activeCell="C31" sqref="C31:D31"/>
    </sheetView>
  </sheetViews>
  <sheetFormatPr defaultRowHeight="12.75" x14ac:dyDescent="0.2"/>
  <cols>
    <col min="1" max="1" width="40.33203125" bestFit="1" customWidth="1"/>
    <col min="2" max="2" width="77.33203125" customWidth="1"/>
    <col min="3" max="3" width="21.33203125" customWidth="1"/>
    <col min="4" max="4" width="19.6640625" customWidth="1"/>
  </cols>
  <sheetData>
    <row r="1" spans="1:10" ht="15" customHeight="1" x14ac:dyDescent="0.2">
      <c r="A1" s="264" t="s">
        <v>335</v>
      </c>
      <c r="B1" s="264"/>
      <c r="C1" s="264"/>
    </row>
    <row r="2" spans="1:10" ht="15" customHeight="1" x14ac:dyDescent="0.2">
      <c r="A2" s="264" t="s">
        <v>336</v>
      </c>
      <c r="B2" s="264"/>
      <c r="C2" s="264"/>
    </row>
    <row r="3" spans="1:10" ht="15" customHeight="1" x14ac:dyDescent="0.2">
      <c r="A3" s="264" t="s">
        <v>44</v>
      </c>
      <c r="B3" s="264"/>
      <c r="C3" s="264"/>
    </row>
    <row r="4" spans="1:10" ht="12.75" customHeight="1" x14ac:dyDescent="0.2">
      <c r="A4" s="224" t="s">
        <v>45</v>
      </c>
      <c r="B4" s="224"/>
      <c r="C4" s="224"/>
    </row>
    <row r="5" spans="1:10" ht="20.45" customHeight="1" x14ac:dyDescent="0.2">
      <c r="A5" s="237" t="s">
        <v>212</v>
      </c>
      <c r="B5" s="237"/>
      <c r="C5" s="237"/>
      <c r="D5" s="6"/>
      <c r="E5" s="6"/>
      <c r="F5" s="6"/>
      <c r="G5" s="6"/>
      <c r="H5" s="6"/>
      <c r="I5" s="6"/>
      <c r="J5" s="6"/>
    </row>
    <row r="6" spans="1:10" ht="20.45" customHeight="1" x14ac:dyDescent="0.25">
      <c r="A6" s="65" t="s">
        <v>4</v>
      </c>
      <c r="B6" s="66" t="s">
        <v>109</v>
      </c>
      <c r="C6" s="67" t="s">
        <v>123</v>
      </c>
    </row>
    <row r="7" spans="1:10" s="146" customFormat="1" ht="20.45" customHeight="1" x14ac:dyDescent="0.25">
      <c r="A7" s="30" t="s">
        <v>63</v>
      </c>
      <c r="B7" s="30" t="s">
        <v>46</v>
      </c>
      <c r="C7" s="160">
        <v>40931900</v>
      </c>
    </row>
    <row r="8" spans="1:10" s="146" customFormat="1" ht="20.45" customHeight="1" x14ac:dyDescent="0.25">
      <c r="A8" s="139" t="s">
        <v>47</v>
      </c>
      <c r="B8" s="30" t="s">
        <v>48</v>
      </c>
      <c r="C8" s="160">
        <v>-5111270</v>
      </c>
    </row>
    <row r="9" spans="1:10" s="146" customFormat="1" ht="20.45" customHeight="1" x14ac:dyDescent="0.25">
      <c r="A9" s="261" t="s">
        <v>52</v>
      </c>
      <c r="B9" s="261"/>
      <c r="C9" s="160"/>
    </row>
    <row r="10" spans="1:10" s="146" customFormat="1" ht="32.85" customHeight="1" x14ac:dyDescent="0.2">
      <c r="A10" s="139" t="s">
        <v>53</v>
      </c>
      <c r="B10" s="30" t="s">
        <v>49</v>
      </c>
      <c r="C10" s="161">
        <v>-905100</v>
      </c>
    </row>
    <row r="11" spans="1:10" s="146" customFormat="1" ht="32.85" customHeight="1" x14ac:dyDescent="0.2">
      <c r="A11" s="139" t="s">
        <v>54</v>
      </c>
      <c r="B11" s="30" t="s">
        <v>50</v>
      </c>
      <c r="C11" s="161">
        <v>-20000</v>
      </c>
    </row>
    <row r="12" spans="1:10" s="146" customFormat="1" ht="32.85" customHeight="1" x14ac:dyDescent="0.2">
      <c r="A12" s="139" t="s">
        <v>55</v>
      </c>
      <c r="B12" s="30" t="s">
        <v>51</v>
      </c>
      <c r="C12" s="161">
        <v>-3150000</v>
      </c>
    </row>
    <row r="13" spans="1:10" s="146" customFormat="1" ht="32.85" customHeight="1" x14ac:dyDescent="0.2">
      <c r="A13" s="139" t="s">
        <v>56</v>
      </c>
      <c r="B13" s="46" t="s">
        <v>57</v>
      </c>
      <c r="C13" s="162">
        <v>-206000</v>
      </c>
      <c r="D13" s="159"/>
      <c r="E13" s="159"/>
      <c r="F13" s="159"/>
    </row>
    <row r="14" spans="1:10" s="146" customFormat="1" ht="20.45" customHeight="1" x14ac:dyDescent="0.25">
      <c r="A14" s="261" t="s">
        <v>337</v>
      </c>
      <c r="B14" s="261"/>
      <c r="C14" s="160">
        <f>C7+C8+C10+C11+C12+C13</f>
        <v>31539530</v>
      </c>
    </row>
    <row r="15" spans="1:10" s="146" customFormat="1" ht="63.75" customHeight="1" x14ac:dyDescent="0.2">
      <c r="A15" s="30" t="s">
        <v>58</v>
      </c>
      <c r="B15" s="30" t="s">
        <v>59</v>
      </c>
      <c r="C15" s="163">
        <v>0</v>
      </c>
    </row>
    <row r="16" spans="1:10" ht="32.85" customHeight="1" x14ac:dyDescent="0.2">
      <c r="A16" s="263" t="s">
        <v>60</v>
      </c>
      <c r="B16" s="263"/>
      <c r="C16" s="164">
        <f>C14-C15</f>
        <v>31539530</v>
      </c>
    </row>
    <row r="17" spans="1:4" ht="61.5" customHeight="1" x14ac:dyDescent="0.2">
      <c r="A17" s="45" t="s">
        <v>61</v>
      </c>
      <c r="B17" s="68" t="s">
        <v>62</v>
      </c>
      <c r="C17" s="165">
        <v>0</v>
      </c>
    </row>
    <row r="18" spans="1:4" ht="32.85" customHeight="1" x14ac:dyDescent="0.2">
      <c r="A18" s="261" t="s">
        <v>213</v>
      </c>
      <c r="B18" s="261"/>
      <c r="C18" s="164">
        <f>C16-C17</f>
        <v>31539530</v>
      </c>
    </row>
    <row r="21" spans="1:4" ht="15.75" x14ac:dyDescent="0.2">
      <c r="A21" s="260" t="s">
        <v>116</v>
      </c>
      <c r="B21" s="260"/>
      <c r="C21" s="260"/>
      <c r="D21" s="260"/>
    </row>
    <row r="22" spans="1:4" ht="31.5" x14ac:dyDescent="0.25">
      <c r="A22" s="69" t="s">
        <v>43</v>
      </c>
      <c r="B22" s="42" t="s">
        <v>122</v>
      </c>
      <c r="C22" s="67" t="s">
        <v>114</v>
      </c>
      <c r="D22" s="67" t="s">
        <v>115</v>
      </c>
    </row>
    <row r="23" spans="1:4" ht="15.75" x14ac:dyDescent="0.25">
      <c r="A23" s="45" t="s">
        <v>65</v>
      </c>
      <c r="B23" s="30" t="s">
        <v>64</v>
      </c>
      <c r="C23" s="166">
        <v>13457260</v>
      </c>
      <c r="D23" s="86">
        <v>562100</v>
      </c>
    </row>
    <row r="24" spans="1:4" ht="15.75" x14ac:dyDescent="0.25">
      <c r="A24" s="44" t="s">
        <v>66</v>
      </c>
      <c r="B24" s="30" t="s">
        <v>68</v>
      </c>
      <c r="C24" s="86">
        <v>-1700000</v>
      </c>
      <c r="D24" s="86"/>
    </row>
    <row r="25" spans="1:4" ht="15.75" x14ac:dyDescent="0.25">
      <c r="A25" s="44" t="s">
        <v>67</v>
      </c>
      <c r="B25" s="30" t="s">
        <v>69</v>
      </c>
      <c r="C25" s="86">
        <v>-180000</v>
      </c>
      <c r="D25" s="86"/>
    </row>
    <row r="26" spans="1:4" ht="15.75" x14ac:dyDescent="0.25">
      <c r="A26" s="44" t="s">
        <v>71</v>
      </c>
      <c r="B26" s="30" t="s">
        <v>117</v>
      </c>
      <c r="C26" s="86">
        <v>0</v>
      </c>
      <c r="D26" s="86"/>
    </row>
    <row r="27" spans="1:4" ht="15.75" x14ac:dyDescent="0.25">
      <c r="A27" s="44" t="s">
        <v>72</v>
      </c>
      <c r="B27" s="30" t="s">
        <v>118</v>
      </c>
      <c r="C27" s="86">
        <v>0</v>
      </c>
      <c r="D27" s="86"/>
    </row>
    <row r="28" spans="1:4" ht="15.75" x14ac:dyDescent="0.25">
      <c r="A28" s="44" t="s">
        <v>355</v>
      </c>
      <c r="B28" s="30" t="s">
        <v>70</v>
      </c>
      <c r="C28" s="86">
        <v>-78100</v>
      </c>
      <c r="D28" s="86"/>
    </row>
    <row r="29" spans="1:4" ht="15.75" x14ac:dyDescent="0.25">
      <c r="A29" s="44"/>
      <c r="B29" s="30" t="s">
        <v>119</v>
      </c>
      <c r="C29" s="86">
        <v>-206000</v>
      </c>
      <c r="D29" s="86"/>
    </row>
    <row r="30" spans="1:4" ht="15.75" x14ac:dyDescent="0.25">
      <c r="A30" s="44"/>
      <c r="B30" s="30" t="s">
        <v>120</v>
      </c>
      <c r="C30" s="93">
        <v>0</v>
      </c>
      <c r="D30" s="93"/>
    </row>
    <row r="31" spans="1:4" ht="15.75" x14ac:dyDescent="0.25">
      <c r="A31" s="261" t="s">
        <v>121</v>
      </c>
      <c r="B31" s="261"/>
      <c r="C31" s="86">
        <f>SUM(C23:C30)</f>
        <v>11293160</v>
      </c>
      <c r="D31" s="86">
        <f>SUM(D23:D30)</f>
        <v>562100</v>
      </c>
    </row>
    <row r="32" spans="1:4" ht="15.75" x14ac:dyDescent="0.2">
      <c r="A32" s="29"/>
      <c r="B32" s="29"/>
      <c r="C32" s="29"/>
      <c r="D32" s="29"/>
    </row>
    <row r="33" spans="1:4" ht="15.75" x14ac:dyDescent="0.2">
      <c r="A33" s="29"/>
      <c r="B33" s="29"/>
      <c r="C33" s="29"/>
      <c r="D33" s="29"/>
    </row>
    <row r="34" spans="1:4" ht="15.75" x14ac:dyDescent="0.2">
      <c r="A34" s="262" t="s">
        <v>73</v>
      </c>
      <c r="B34" s="262"/>
      <c r="C34" s="262"/>
      <c r="D34" s="262"/>
    </row>
    <row r="35" spans="1:4" ht="15.75" x14ac:dyDescent="0.2">
      <c r="A35" s="262" t="s">
        <v>74</v>
      </c>
      <c r="B35" s="262"/>
      <c r="C35" s="262"/>
      <c r="D35" s="262"/>
    </row>
    <row r="36" spans="1:4" ht="15.75" x14ac:dyDescent="0.2">
      <c r="A36" s="262" t="s">
        <v>75</v>
      </c>
      <c r="B36" s="262"/>
      <c r="C36" s="262"/>
      <c r="D36" s="262"/>
    </row>
  </sheetData>
  <mergeCells count="14">
    <mergeCell ref="A16:B16"/>
    <mergeCell ref="A18:B18"/>
    <mergeCell ref="A4:C4"/>
    <mergeCell ref="A1:C1"/>
    <mergeCell ref="A2:C2"/>
    <mergeCell ref="A3:C3"/>
    <mergeCell ref="A5:C5"/>
    <mergeCell ref="A14:B14"/>
    <mergeCell ref="A9:B9"/>
    <mergeCell ref="A21:D21"/>
    <mergeCell ref="A31:B31"/>
    <mergeCell ref="A34:D34"/>
    <mergeCell ref="A35:D35"/>
    <mergeCell ref="A36:D36"/>
  </mergeCells>
  <pageMargins left="0.70866141732283472" right="0.70866141732283472" top="0.74803149606299213" bottom="0.74803149606299213" header="0.31496062992125984" footer="0.31496062992125984"/>
  <pageSetup paperSize="9"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7"/>
  <sheetViews>
    <sheetView workbookViewId="0">
      <selection sqref="A1:G1"/>
    </sheetView>
  </sheetViews>
  <sheetFormatPr defaultRowHeight="12.75" x14ac:dyDescent="0.2"/>
  <cols>
    <col min="1" max="1" width="19.5" customWidth="1"/>
    <col min="2" max="2" width="83" customWidth="1"/>
    <col min="3" max="3" width="16.6640625" customWidth="1"/>
    <col min="4" max="4" width="14.83203125" customWidth="1"/>
    <col min="5" max="5" width="27.1640625" customWidth="1"/>
    <col min="6" max="7" width="16.6640625" customWidth="1"/>
    <col min="8" max="8" width="14.5" customWidth="1"/>
  </cols>
  <sheetData>
    <row r="1" spans="1:10" ht="78.2" customHeight="1" x14ac:dyDescent="0.2">
      <c r="A1" s="237" t="s">
        <v>372</v>
      </c>
      <c r="B1" s="224"/>
      <c r="C1" s="224"/>
      <c r="D1" s="224"/>
      <c r="E1" s="224"/>
      <c r="F1" s="224"/>
      <c r="G1" s="224"/>
      <c r="H1" s="4"/>
      <c r="I1" s="4"/>
      <c r="J1" s="4"/>
    </row>
    <row r="2" spans="1:10" ht="40.700000000000003" customHeight="1" x14ac:dyDescent="0.2">
      <c r="A2" s="41" t="s">
        <v>4</v>
      </c>
      <c r="B2" s="70" t="s">
        <v>171</v>
      </c>
      <c r="C2" s="71" t="s">
        <v>214</v>
      </c>
      <c r="D2" s="72">
        <v>0.25</v>
      </c>
      <c r="E2" s="73" t="s">
        <v>215</v>
      </c>
      <c r="F2" s="188" t="s">
        <v>216</v>
      </c>
      <c r="G2" s="188" t="s">
        <v>217</v>
      </c>
    </row>
    <row r="3" spans="1:10" ht="18.75" customHeight="1" x14ac:dyDescent="0.2">
      <c r="A3" s="168" t="s">
        <v>356</v>
      </c>
      <c r="B3" s="169" t="s">
        <v>76</v>
      </c>
      <c r="C3" s="170">
        <v>2190000</v>
      </c>
      <c r="D3" s="171">
        <f>C3*0.25</f>
        <v>547500</v>
      </c>
      <c r="E3" s="184" t="s">
        <v>94</v>
      </c>
      <c r="F3" s="195">
        <v>1934500</v>
      </c>
      <c r="G3" s="195">
        <v>1850000</v>
      </c>
    </row>
    <row r="4" spans="1:10" ht="16.5" customHeight="1" x14ac:dyDescent="0.2">
      <c r="A4" s="168" t="s">
        <v>357</v>
      </c>
      <c r="B4" s="169" t="s">
        <v>78</v>
      </c>
      <c r="C4" s="173">
        <v>16000000</v>
      </c>
      <c r="D4" s="171">
        <f t="shared" ref="D4:D12" si="0">C4*0.25</f>
        <v>4000000</v>
      </c>
      <c r="E4" s="184" t="s">
        <v>96</v>
      </c>
      <c r="F4" s="189"/>
      <c r="G4" s="189"/>
    </row>
    <row r="5" spans="1:10" ht="17.25" customHeight="1" x14ac:dyDescent="0.2">
      <c r="A5" s="168" t="s">
        <v>358</v>
      </c>
      <c r="B5" s="168" t="s">
        <v>80</v>
      </c>
      <c r="C5" s="170">
        <v>1650000</v>
      </c>
      <c r="D5" s="171">
        <f t="shared" si="0"/>
        <v>412500</v>
      </c>
      <c r="E5" s="182" t="s">
        <v>366</v>
      </c>
      <c r="F5" s="190"/>
      <c r="G5" s="190"/>
    </row>
    <row r="6" spans="1:10" ht="16.5" customHeight="1" x14ac:dyDescent="0.2">
      <c r="A6" s="168" t="s">
        <v>359</v>
      </c>
      <c r="B6" s="168" t="s">
        <v>81</v>
      </c>
      <c r="C6" s="176">
        <v>12000</v>
      </c>
      <c r="D6" s="171">
        <f t="shared" si="0"/>
        <v>3000</v>
      </c>
      <c r="E6" s="183" t="s">
        <v>97</v>
      </c>
      <c r="F6" s="189"/>
      <c r="G6" s="189"/>
    </row>
    <row r="7" spans="1:10" ht="34.5" customHeight="1" x14ac:dyDescent="0.2">
      <c r="A7" s="168" t="s">
        <v>360</v>
      </c>
      <c r="B7" s="177" t="s">
        <v>83</v>
      </c>
      <c r="C7" s="178">
        <v>0</v>
      </c>
      <c r="D7" s="171">
        <f t="shared" si="0"/>
        <v>0</v>
      </c>
      <c r="E7" s="186" t="s">
        <v>95</v>
      </c>
      <c r="F7" s="195">
        <v>1614900</v>
      </c>
      <c r="G7" s="195">
        <v>2020000</v>
      </c>
    </row>
    <row r="8" spans="1:10" ht="18" customHeight="1" x14ac:dyDescent="0.2">
      <c r="A8" s="168" t="s">
        <v>361</v>
      </c>
      <c r="B8" s="168" t="s">
        <v>84</v>
      </c>
      <c r="C8" s="170">
        <v>200000</v>
      </c>
      <c r="D8" s="171">
        <f t="shared" si="0"/>
        <v>50000</v>
      </c>
      <c r="E8" s="187" t="s">
        <v>369</v>
      </c>
      <c r="F8" s="190"/>
      <c r="G8" s="190"/>
    </row>
    <row r="9" spans="1:10" ht="18.75" customHeight="1" x14ac:dyDescent="0.2">
      <c r="A9" s="168" t="s">
        <v>362</v>
      </c>
      <c r="B9" s="168" t="s">
        <v>85</v>
      </c>
      <c r="C9" s="170">
        <v>7500000</v>
      </c>
      <c r="D9" s="171">
        <f t="shared" si="0"/>
        <v>1875000</v>
      </c>
      <c r="E9" s="172" t="s">
        <v>99</v>
      </c>
      <c r="F9" s="191"/>
      <c r="G9" s="191"/>
    </row>
    <row r="10" spans="1:10" ht="16.5" customHeight="1" x14ac:dyDescent="0.2">
      <c r="A10" s="168" t="s">
        <v>363</v>
      </c>
      <c r="B10" s="168" t="s">
        <v>86</v>
      </c>
      <c r="C10" s="173">
        <v>750000</v>
      </c>
      <c r="D10" s="171">
        <f t="shared" si="0"/>
        <v>187500</v>
      </c>
      <c r="E10" s="175"/>
      <c r="F10" s="192"/>
      <c r="G10" s="192"/>
    </row>
    <row r="11" spans="1:10" ht="18.75" customHeight="1" x14ac:dyDescent="0.2">
      <c r="A11" s="168" t="s">
        <v>364</v>
      </c>
      <c r="B11" s="168" t="s">
        <v>87</v>
      </c>
      <c r="C11" s="170">
        <v>90000</v>
      </c>
      <c r="D11" s="171">
        <f t="shared" si="0"/>
        <v>22500</v>
      </c>
      <c r="E11" s="172" t="s">
        <v>98</v>
      </c>
      <c r="F11" s="196">
        <v>6000</v>
      </c>
      <c r="G11" s="193"/>
    </row>
    <row r="12" spans="1:10" ht="48" customHeight="1" x14ac:dyDescent="0.2">
      <c r="A12" s="179" t="s">
        <v>365</v>
      </c>
      <c r="B12" s="169" t="s">
        <v>92</v>
      </c>
      <c r="C12" s="173">
        <v>-100100</v>
      </c>
      <c r="D12" s="171">
        <f t="shared" si="0"/>
        <v>-25025</v>
      </c>
      <c r="E12" s="175"/>
      <c r="F12" s="192"/>
      <c r="G12" s="192"/>
    </row>
    <row r="13" spans="1:10" ht="15" customHeight="1" x14ac:dyDescent="0.2">
      <c r="A13" s="179"/>
      <c r="B13" s="185" t="s">
        <v>367</v>
      </c>
      <c r="C13" s="173"/>
      <c r="D13" s="171">
        <v>-1125400</v>
      </c>
      <c r="E13" s="175"/>
      <c r="F13" s="192"/>
      <c r="G13" s="192"/>
    </row>
    <row r="14" spans="1:10" ht="15" customHeight="1" x14ac:dyDescent="0.2">
      <c r="A14" s="179"/>
      <c r="B14" s="185" t="s">
        <v>368</v>
      </c>
      <c r="C14" s="173"/>
      <c r="D14" s="171">
        <v>20000</v>
      </c>
      <c r="E14" s="175"/>
      <c r="F14" s="192"/>
      <c r="G14" s="192"/>
    </row>
    <row r="15" spans="1:10" ht="16.5" customHeight="1" x14ac:dyDescent="0.2">
      <c r="A15" s="265"/>
      <c r="B15" s="265"/>
      <c r="C15" s="173"/>
      <c r="D15" s="174"/>
      <c r="E15" s="175"/>
      <c r="F15" s="192"/>
      <c r="G15" s="192"/>
    </row>
    <row r="16" spans="1:10" ht="16.5" customHeight="1" x14ac:dyDescent="0.2">
      <c r="A16" s="266" t="s">
        <v>93</v>
      </c>
      <c r="B16" s="266"/>
      <c r="C16" s="180"/>
      <c r="D16" s="174">
        <f>SUM(D3:D14)</f>
        <v>5967575</v>
      </c>
      <c r="E16" s="181" t="s">
        <v>218</v>
      </c>
      <c r="F16" s="194">
        <f>SUM(F3:F14)</f>
        <v>3555400</v>
      </c>
      <c r="G16" s="194">
        <f>SUM(G3:G14)</f>
        <v>3870000</v>
      </c>
    </row>
    <row r="17" spans="1:7" ht="15.75" x14ac:dyDescent="0.2">
      <c r="A17" s="29"/>
      <c r="B17" s="29"/>
      <c r="C17" s="29"/>
      <c r="D17" s="29"/>
      <c r="E17" s="29"/>
      <c r="F17" s="29"/>
      <c r="G17" s="29"/>
    </row>
  </sheetData>
  <mergeCells count="3">
    <mergeCell ref="A15:B15"/>
    <mergeCell ref="A16:B16"/>
    <mergeCell ref="A1:G1"/>
  </mergeCells>
  <pageMargins left="0.70866141732283472" right="0.70866141732283472" top="0.74803149606299213" bottom="0.74803149606299213" header="0.31496062992125984" footer="0.31496062992125984"/>
  <pageSetup paperSize="9" scale="7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RENÚNCIA</vt:lpstr>
      <vt:lpstr>MARGEM DE EXPANSÃO</vt:lpstr>
      <vt:lpstr>METAS FISCAIS</vt:lpstr>
      <vt:lpstr>EVOLUÇÃO DA RECEITA</vt:lpstr>
      <vt:lpstr>METODOLOGIA DE CÁLCULO</vt:lpstr>
      <vt:lpstr>RECEITA E DESPESA POR GRUPO</vt:lpstr>
      <vt:lpstr>RECEITA E DESPESA FUNDO</vt:lpstr>
      <vt:lpstr>PESSOAL RCL</vt:lpstr>
      <vt:lpstr>MDE</vt:lpstr>
      <vt:lpstr>ASPS</vt:lpstr>
      <vt:lpstr>OP CRÉDITO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Lourenco Wallau</dc:creator>
  <cp:lastModifiedBy>Leocádia Bender</cp:lastModifiedBy>
  <cp:lastPrinted>2023-11-14T11:21:58Z</cp:lastPrinted>
  <dcterms:created xsi:type="dcterms:W3CDTF">2023-07-28T12:40:14Z</dcterms:created>
  <dcterms:modified xsi:type="dcterms:W3CDTF">2023-11-14T11:28:48Z</dcterms:modified>
</cp:coreProperties>
</file>