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665" activeTab="1"/>
  </bookViews>
  <sheets>
    <sheet name="orçamento reforma " sheetId="5" r:id="rId1"/>
    <sheet name="cronograma" sheetId="15" r:id="rId2"/>
  </sheets>
  <definedNames>
    <definedName name="_xlnm.Print_Area" localSheetId="1">cronograma!$A$1:$Q$31</definedName>
  </definedNames>
  <calcPr calcId="124519"/>
</workbook>
</file>

<file path=xl/calcChain.xml><?xml version="1.0" encoding="utf-8"?>
<calcChain xmlns="http://schemas.openxmlformats.org/spreadsheetml/2006/main">
  <c r="J308" i="5"/>
  <c r="J262"/>
  <c r="I262"/>
  <c r="I70"/>
  <c r="I49"/>
  <c r="J259"/>
  <c r="J261"/>
  <c r="I261"/>
  <c r="I259"/>
  <c r="J257"/>
  <c r="I257"/>
  <c r="J255"/>
  <c r="I255"/>
  <c r="J267"/>
  <c r="J268" s="1"/>
  <c r="I267"/>
  <c r="K261" l="1"/>
  <c r="K267"/>
  <c r="K268" s="1"/>
  <c r="I268"/>
  <c r="K255"/>
  <c r="K259"/>
  <c r="K257"/>
  <c r="K262" l="1"/>
  <c r="L259" s="1"/>
  <c r="I69"/>
  <c r="J69"/>
  <c r="J305"/>
  <c r="J307"/>
  <c r="I307"/>
  <c r="I305"/>
  <c r="J303"/>
  <c r="I303"/>
  <c r="J301"/>
  <c r="I301"/>
  <c r="J299"/>
  <c r="I299"/>
  <c r="J297"/>
  <c r="I297"/>
  <c r="L257" l="1"/>
  <c r="L261"/>
  <c r="L255"/>
  <c r="I308"/>
  <c r="K297"/>
  <c r="K69"/>
  <c r="K301"/>
  <c r="K299"/>
  <c r="K307"/>
  <c r="K305"/>
  <c r="K303"/>
  <c r="J182"/>
  <c r="J180"/>
  <c r="I228"/>
  <c r="J228"/>
  <c r="I226"/>
  <c r="J226"/>
  <c r="J133"/>
  <c r="I133"/>
  <c r="J140"/>
  <c r="J141" s="1"/>
  <c r="I140"/>
  <c r="I141" s="1"/>
  <c r="J10"/>
  <c r="I10"/>
  <c r="J8"/>
  <c r="I8"/>
  <c r="L262" l="1"/>
  <c r="I11"/>
  <c r="J11"/>
  <c r="K308"/>
  <c r="K228"/>
  <c r="K226"/>
  <c r="K133"/>
  <c r="K140"/>
  <c r="K10"/>
  <c r="K8"/>
  <c r="J291"/>
  <c r="I291"/>
  <c r="J287"/>
  <c r="I287"/>
  <c r="J285"/>
  <c r="I285"/>
  <c r="L305" l="1"/>
  <c r="C25" i="15"/>
  <c r="L297" i="5"/>
  <c r="L299"/>
  <c r="L301"/>
  <c r="K141"/>
  <c r="L140" s="1"/>
  <c r="L141" s="1"/>
  <c r="L307"/>
  <c r="L303"/>
  <c r="K291"/>
  <c r="K287"/>
  <c r="K285"/>
  <c r="J93"/>
  <c r="I93"/>
  <c r="J80"/>
  <c r="I80"/>
  <c r="J78"/>
  <c r="I78"/>
  <c r="G25" i="15" l="1"/>
  <c r="I25" s="1"/>
  <c r="L308" i="5"/>
  <c r="K93"/>
  <c r="K80"/>
  <c r="K78"/>
  <c r="J289"/>
  <c r="I289"/>
  <c r="J283"/>
  <c r="I283"/>
  <c r="J275"/>
  <c r="I275"/>
  <c r="J273"/>
  <c r="I273"/>
  <c r="J248"/>
  <c r="I248"/>
  <c r="J246"/>
  <c r="I246"/>
  <c r="J244"/>
  <c r="I244"/>
  <c r="J242"/>
  <c r="I242"/>
  <c r="J240"/>
  <c r="I240"/>
  <c r="J238"/>
  <c r="I238"/>
  <c r="J236"/>
  <c r="I236"/>
  <c r="J234"/>
  <c r="I234"/>
  <c r="J232"/>
  <c r="I232"/>
  <c r="J230"/>
  <c r="I230"/>
  <c r="J216"/>
  <c r="I216"/>
  <c r="J214"/>
  <c r="I214"/>
  <c r="J212"/>
  <c r="I212"/>
  <c r="J210"/>
  <c r="I210"/>
  <c r="J208"/>
  <c r="I208"/>
  <c r="J206"/>
  <c r="I206"/>
  <c r="J204"/>
  <c r="I204"/>
  <c r="J202"/>
  <c r="I202"/>
  <c r="J200"/>
  <c r="I200"/>
  <c r="J198"/>
  <c r="I198"/>
  <c r="J196"/>
  <c r="I196"/>
  <c r="J194"/>
  <c r="I194"/>
  <c r="J192"/>
  <c r="I192"/>
  <c r="J190"/>
  <c r="I190"/>
  <c r="J188"/>
  <c r="I188"/>
  <c r="J186"/>
  <c r="I186"/>
  <c r="J184"/>
  <c r="I184"/>
  <c r="I182"/>
  <c r="I180"/>
  <c r="J178"/>
  <c r="I178"/>
  <c r="J176"/>
  <c r="I176"/>
  <c r="J174"/>
  <c r="I174"/>
  <c r="J172"/>
  <c r="I172"/>
  <c r="J170"/>
  <c r="I170"/>
  <c r="J131"/>
  <c r="I131"/>
  <c r="J129"/>
  <c r="I129"/>
  <c r="J127"/>
  <c r="I127"/>
  <c r="J125"/>
  <c r="I125"/>
  <c r="J123"/>
  <c r="I123"/>
  <c r="J121"/>
  <c r="I121"/>
  <c r="J119"/>
  <c r="I119"/>
  <c r="J117"/>
  <c r="I117"/>
  <c r="J115"/>
  <c r="I115"/>
  <c r="J104"/>
  <c r="I104"/>
  <c r="J102"/>
  <c r="I102"/>
  <c r="J100"/>
  <c r="I100"/>
  <c r="J91"/>
  <c r="I91"/>
  <c r="J89"/>
  <c r="I89"/>
  <c r="J87"/>
  <c r="I87"/>
  <c r="J76"/>
  <c r="J81" s="1"/>
  <c r="I76"/>
  <c r="I81" s="1"/>
  <c r="J67"/>
  <c r="I67"/>
  <c r="J64"/>
  <c r="I64"/>
  <c r="J58"/>
  <c r="J59" s="1"/>
  <c r="I58"/>
  <c r="I59" s="1"/>
  <c r="J48"/>
  <c r="I48"/>
  <c r="J46"/>
  <c r="I46"/>
  <c r="J44"/>
  <c r="I44"/>
  <c r="J42"/>
  <c r="G39"/>
  <c r="J40" s="1"/>
  <c r="J38"/>
  <c r="I38"/>
  <c r="J32"/>
  <c r="I32"/>
  <c r="J30"/>
  <c r="I30"/>
  <c r="J28"/>
  <c r="I28"/>
  <c r="J26"/>
  <c r="J24"/>
  <c r="I24"/>
  <c r="J18"/>
  <c r="I18"/>
  <c r="A17"/>
  <c r="J16"/>
  <c r="I16"/>
  <c r="J217" l="1"/>
  <c r="K25" i="15"/>
  <c r="I94" i="5"/>
  <c r="I249"/>
  <c r="I276"/>
  <c r="I292"/>
  <c r="J70"/>
  <c r="J94"/>
  <c r="J33"/>
  <c r="J49"/>
  <c r="I134"/>
  <c r="J134"/>
  <c r="K32"/>
  <c r="J249"/>
  <c r="J276"/>
  <c r="J292"/>
  <c r="K30"/>
  <c r="I217"/>
  <c r="K178"/>
  <c r="K176"/>
  <c r="K184"/>
  <c r="K192"/>
  <c r="K210"/>
  <c r="K200"/>
  <c r="K46"/>
  <c r="K214"/>
  <c r="I42"/>
  <c r="K42" s="1"/>
  <c r="K236"/>
  <c r="K240"/>
  <c r="K244"/>
  <c r="K248"/>
  <c r="K289"/>
  <c r="K131"/>
  <c r="K91"/>
  <c r="K174"/>
  <c r="K186"/>
  <c r="K204"/>
  <c r="K246"/>
  <c r="I19"/>
  <c r="K58"/>
  <c r="K104"/>
  <c r="K119"/>
  <c r="K182"/>
  <c r="K232"/>
  <c r="K273"/>
  <c r="J19"/>
  <c r="K196"/>
  <c r="K123"/>
  <c r="K117"/>
  <c r="I105"/>
  <c r="K24"/>
  <c r="K18"/>
  <c r="K28"/>
  <c r="I40"/>
  <c r="K40" s="1"/>
  <c r="K127"/>
  <c r="K129"/>
  <c r="K194"/>
  <c r="K208"/>
  <c r="K212"/>
  <c r="K242"/>
  <c r="K115"/>
  <c r="K172"/>
  <c r="K180"/>
  <c r="K188"/>
  <c r="K230"/>
  <c r="K44"/>
  <c r="K48"/>
  <c r="K102"/>
  <c r="K121"/>
  <c r="K125"/>
  <c r="K170"/>
  <c r="K190"/>
  <c r="K198"/>
  <c r="K202"/>
  <c r="K206"/>
  <c r="K234"/>
  <c r="K238"/>
  <c r="J222"/>
  <c r="K216"/>
  <c r="K16"/>
  <c r="I26"/>
  <c r="K26" s="1"/>
  <c r="I222"/>
  <c r="K38"/>
  <c r="K100"/>
  <c r="J105"/>
  <c r="K67"/>
  <c r="K76"/>
  <c r="K89"/>
  <c r="K275"/>
  <c r="K283"/>
  <c r="K87"/>
  <c r="K64"/>
  <c r="M25" i="15" l="1"/>
  <c r="I33" i="5"/>
  <c r="K217"/>
  <c r="L170" s="1"/>
  <c r="K33"/>
  <c r="L32" s="1"/>
  <c r="K70"/>
  <c r="L69" s="1"/>
  <c r="K94"/>
  <c r="C15" i="15" s="1"/>
  <c r="K105" i="5"/>
  <c r="L102" s="1"/>
  <c r="K81"/>
  <c r="L76" s="1"/>
  <c r="K49"/>
  <c r="L40" s="1"/>
  <c r="K134"/>
  <c r="L125" s="1"/>
  <c r="J312"/>
  <c r="K292"/>
  <c r="C22" i="15"/>
  <c r="K276" i="5"/>
  <c r="C23" i="15" s="1"/>
  <c r="K249" i="5"/>
  <c r="C21" i="15"/>
  <c r="K19" i="5"/>
  <c r="C9" i="15" s="1"/>
  <c r="E9" s="1"/>
  <c r="C18"/>
  <c r="M18" s="1"/>
  <c r="K11" i="5"/>
  <c r="C8" i="15" s="1"/>
  <c r="K59" i="5"/>
  <c r="L58" s="1"/>
  <c r="G21" i="15" l="1"/>
  <c r="K21" s="1"/>
  <c r="O21" s="1"/>
  <c r="F21" s="1"/>
  <c r="L46" i="5"/>
  <c r="O25" i="15"/>
  <c r="N25" s="1"/>
  <c r="O9"/>
  <c r="J9" s="1"/>
  <c r="O18"/>
  <c r="N18" s="1"/>
  <c r="M23"/>
  <c r="M22"/>
  <c r="O22" s="1"/>
  <c r="I15"/>
  <c r="C14"/>
  <c r="L238" i="5"/>
  <c r="L267"/>
  <c r="I312"/>
  <c r="L198"/>
  <c r="L174"/>
  <c r="L196"/>
  <c r="L178"/>
  <c r="L190"/>
  <c r="L192"/>
  <c r="K222"/>
  <c r="C19" i="15" s="1"/>
  <c r="G19" s="1"/>
  <c r="K19" s="1"/>
  <c r="L194" i="5"/>
  <c r="L172"/>
  <c r="L200"/>
  <c r="L184"/>
  <c r="L188"/>
  <c r="L214"/>
  <c r="L216"/>
  <c r="L210"/>
  <c r="L208"/>
  <c r="L186"/>
  <c r="L204"/>
  <c r="L182"/>
  <c r="L202"/>
  <c r="L176"/>
  <c r="L28"/>
  <c r="L91"/>
  <c r="C17" i="15"/>
  <c r="L129" i="5"/>
  <c r="L38"/>
  <c r="L273"/>
  <c r="L44"/>
  <c r="L48"/>
  <c r="L131"/>
  <c r="L117"/>
  <c r="L119"/>
  <c r="L42"/>
  <c r="L64"/>
  <c r="L242"/>
  <c r="L230"/>
  <c r="L30"/>
  <c r="L240"/>
  <c r="L133"/>
  <c r="L80"/>
  <c r="L78"/>
  <c r="L100"/>
  <c r="L93"/>
  <c r="L24"/>
  <c r="L180"/>
  <c r="L206"/>
  <c r="C20" i="15"/>
  <c r="L228" i="5"/>
  <c r="L226"/>
  <c r="L244"/>
  <c r="L121"/>
  <c r="L89"/>
  <c r="L236"/>
  <c r="L232"/>
  <c r="L127"/>
  <c r="L275"/>
  <c r="L234"/>
  <c r="L248"/>
  <c r="L26"/>
  <c r="L8"/>
  <c r="L10"/>
  <c r="C16" i="15"/>
  <c r="C10"/>
  <c r="E10" s="1"/>
  <c r="C24"/>
  <c r="K312" i="5"/>
  <c r="N262" s="1"/>
  <c r="L287"/>
  <c r="L291"/>
  <c r="L285"/>
  <c r="L104"/>
  <c r="L18"/>
  <c r="L246"/>
  <c r="L115"/>
  <c r="L16"/>
  <c r="L87"/>
  <c r="L283"/>
  <c r="L289"/>
  <c r="L123"/>
  <c r="L212"/>
  <c r="L67"/>
  <c r="C13" i="15"/>
  <c r="E8"/>
  <c r="C11"/>
  <c r="J18"/>
  <c r="H9"/>
  <c r="C12"/>
  <c r="L59" i="5"/>
  <c r="G11" i="15" l="1"/>
  <c r="E11"/>
  <c r="G16"/>
  <c r="I16" s="1"/>
  <c r="K16" s="1"/>
  <c r="J21"/>
  <c r="H25"/>
  <c r="J25"/>
  <c r="F25"/>
  <c r="L25"/>
  <c r="G14"/>
  <c r="I14" s="1"/>
  <c r="K15"/>
  <c r="M15" s="1"/>
  <c r="C26"/>
  <c r="D25" s="1"/>
  <c r="N22"/>
  <c r="L21"/>
  <c r="N21"/>
  <c r="L18"/>
  <c r="F18"/>
  <c r="O8"/>
  <c r="F8" s="1"/>
  <c r="E13"/>
  <c r="I24"/>
  <c r="G17"/>
  <c r="I17" s="1"/>
  <c r="H21"/>
  <c r="O23"/>
  <c r="L9"/>
  <c r="N9"/>
  <c r="G20"/>
  <c r="O19"/>
  <c r="F9"/>
  <c r="L81" i="5"/>
  <c r="L276"/>
  <c r="L49"/>
  <c r="L70"/>
  <c r="L292"/>
  <c r="L33"/>
  <c r="L249"/>
  <c r="L217"/>
  <c r="L94"/>
  <c r="L105"/>
  <c r="L134"/>
  <c r="L222"/>
  <c r="N11"/>
  <c r="N268"/>
  <c r="N308"/>
  <c r="N249"/>
  <c r="N94"/>
  <c r="N49"/>
  <c r="N59"/>
  <c r="N141"/>
  <c r="N292"/>
  <c r="N217"/>
  <c r="N81"/>
  <c r="N33"/>
  <c r="N19"/>
  <c r="N276"/>
  <c r="N134"/>
  <c r="N70"/>
  <c r="N105"/>
  <c r="H8" i="15"/>
  <c r="N222" i="5"/>
  <c r="L19"/>
  <c r="L11"/>
  <c r="H18" i="15"/>
  <c r="E12"/>
  <c r="O12" s="1"/>
  <c r="K14" l="1"/>
  <c r="O14" s="1"/>
  <c r="F14" s="1"/>
  <c r="L19"/>
  <c r="N19"/>
  <c r="L23"/>
  <c r="J23"/>
  <c r="H23"/>
  <c r="O15"/>
  <c r="N15" s="1"/>
  <c r="L12"/>
  <c r="N12"/>
  <c r="J19"/>
  <c r="F19"/>
  <c r="K24"/>
  <c r="M24" s="1"/>
  <c r="H19"/>
  <c r="K20"/>
  <c r="L8"/>
  <c r="N8"/>
  <c r="F23"/>
  <c r="N23"/>
  <c r="K17"/>
  <c r="M17" s="1"/>
  <c r="G13"/>
  <c r="I13" s="1"/>
  <c r="J8"/>
  <c r="L22"/>
  <c r="F22"/>
  <c r="H22"/>
  <c r="J22"/>
  <c r="N312" i="5"/>
  <c r="D15" i="15"/>
  <c r="D10"/>
  <c r="D18"/>
  <c r="D22"/>
  <c r="D17"/>
  <c r="D9"/>
  <c r="D21"/>
  <c r="D20"/>
  <c r="C27"/>
  <c r="D14"/>
  <c r="D26"/>
  <c r="D12"/>
  <c r="D13"/>
  <c r="D8"/>
  <c r="D16"/>
  <c r="D23"/>
  <c r="D24"/>
  <c r="D19"/>
  <c r="D11"/>
  <c r="J14" l="1"/>
  <c r="N14"/>
  <c r="L14"/>
  <c r="H14"/>
  <c r="M20"/>
  <c r="O20" s="1"/>
  <c r="O10"/>
  <c r="J10" s="1"/>
  <c r="O17"/>
  <c r="N17" s="1"/>
  <c r="K26"/>
  <c r="O13"/>
  <c r="H15"/>
  <c r="J15"/>
  <c r="F15"/>
  <c r="L15"/>
  <c r="I11"/>
  <c r="O24"/>
  <c r="J12"/>
  <c r="H12"/>
  <c r="F12"/>
  <c r="M26" l="1"/>
  <c r="F20"/>
  <c r="H20"/>
  <c r="J20"/>
  <c r="N20"/>
  <c r="L20"/>
  <c r="H10"/>
  <c r="L10"/>
  <c r="F10"/>
  <c r="N10"/>
  <c r="N24"/>
  <c r="O11"/>
  <c r="I26"/>
  <c r="L13"/>
  <c r="N13"/>
  <c r="J13"/>
  <c r="F13"/>
  <c r="H13"/>
  <c r="L17"/>
  <c r="F17"/>
  <c r="H17"/>
  <c r="J17"/>
  <c r="L24"/>
  <c r="H24"/>
  <c r="F24"/>
  <c r="J24"/>
  <c r="G26"/>
  <c r="J11" l="1"/>
  <c r="L11"/>
  <c r="N11"/>
  <c r="F11"/>
  <c r="H11"/>
  <c r="O16"/>
  <c r="O26" s="1"/>
  <c r="E26"/>
  <c r="P16" l="1"/>
  <c r="P11"/>
  <c r="P20"/>
  <c r="P22"/>
  <c r="P26"/>
  <c r="P12"/>
  <c r="P13"/>
  <c r="P9"/>
  <c r="P23"/>
  <c r="P18"/>
  <c r="P15"/>
  <c r="P17"/>
  <c r="P25"/>
  <c r="P24"/>
  <c r="P14"/>
  <c r="P19"/>
  <c r="P8"/>
  <c r="P10"/>
  <c r="P21"/>
  <c r="E27"/>
  <c r="F26"/>
  <c r="N16"/>
  <c r="L16"/>
  <c r="J16"/>
  <c r="H16"/>
  <c r="F16"/>
  <c r="J26" l="1"/>
  <c r="D27"/>
  <c r="H26"/>
  <c r="L26"/>
  <c r="N26"/>
  <c r="F27"/>
  <c r="G27"/>
  <c r="I27" l="1"/>
  <c r="H27"/>
  <c r="K27" l="1"/>
  <c r="J27"/>
  <c r="L27" l="1"/>
  <c r="M27"/>
  <c r="N27" s="1"/>
</calcChain>
</file>

<file path=xl/sharedStrings.xml><?xml version="1.0" encoding="utf-8"?>
<sst xmlns="http://schemas.openxmlformats.org/spreadsheetml/2006/main" count="310" uniqueCount="191">
  <si>
    <t>Item/Descrição</t>
  </si>
  <si>
    <t>Qtd.</t>
  </si>
  <si>
    <t>Un</t>
  </si>
  <si>
    <t>Material</t>
  </si>
  <si>
    <t>Mão-de-Obra</t>
  </si>
  <si>
    <t>Total</t>
  </si>
  <si>
    <t>1. SERVIÇOS PRELIMINARES</t>
  </si>
  <si>
    <t>M2</t>
  </si>
  <si>
    <t xml:space="preserve">          </t>
  </si>
  <si>
    <t>Total de SERVIÇOS PRELIMINARES</t>
  </si>
  <si>
    <t>2. MOVIMENTO DE TERRA</t>
  </si>
  <si>
    <t>M3</t>
  </si>
  <si>
    <t>M</t>
  </si>
  <si>
    <t>Total de MOVIMENTO DE TERRA</t>
  </si>
  <si>
    <t>3. INFRAESTRUTURA (Fundações)</t>
  </si>
  <si>
    <t>Total de INFRAESTRUTURA (Fundações)</t>
  </si>
  <si>
    <t>4. SUPRAESTRUTURA</t>
  </si>
  <si>
    <t>Total de SUPRAESTRUTURA</t>
  </si>
  <si>
    <t>5. IMPERMEABILIZAÇÃO</t>
  </si>
  <si>
    <t>Total de IMPERMEABILIZAÇÃO</t>
  </si>
  <si>
    <t>Total de PAREDES E PAINÉIS</t>
  </si>
  <si>
    <t>Total de FORRO</t>
  </si>
  <si>
    <t>Total de PISOS</t>
  </si>
  <si>
    <t>Total de REVESTIMENTOS</t>
  </si>
  <si>
    <t>Total de ESQUADRIAS</t>
  </si>
  <si>
    <t>Total de INSTALAÇÕES ELÉTRICAS</t>
  </si>
  <si>
    <t>17. PINTURA</t>
  </si>
  <si>
    <t>Total de PINTURA</t>
  </si>
  <si>
    <t>Total do Orçamento</t>
  </si>
  <si>
    <t>PLANILHA ORÇAMENTO GLOBAL</t>
  </si>
  <si>
    <t>6. PAREDES EM GERAL</t>
  </si>
  <si>
    <t>Total de INSTALAÇÃO DE GÁS</t>
  </si>
  <si>
    <t>UNID</t>
  </si>
  <si>
    <t>Total Obras Externas</t>
  </si>
  <si>
    <t>TOTAL INSTALAÇÕES HIDROSSANITÁRIAS</t>
  </si>
  <si>
    <t>Total de Instalações Telefônicas</t>
  </si>
  <si>
    <t xml:space="preserve">Cidade: </t>
  </si>
  <si>
    <t>KG</t>
  </si>
  <si>
    <t>FABRICAÇÃO, MONTAGEM E DESMONTAGEM DE FÔRMA PARA VIGA BALDRAME, EM MADEIRA SERRADA, E=25 MM, 1 UTILIZAÇÃO. AF_06/2017</t>
  </si>
  <si>
    <t>IMPERMEABILIZAÇÃO DE SUPERFÍCIE COM EMULSÃO ASFÁLTICA, 2 DEMÃOS AF_06/2018</t>
  </si>
  <si>
    <t>EXECUÇÃO E COMPACTAÇÃO DE ATERRO COM SOLO PREDOMINANTEMENTE ARGILOSO - EXCLUSIVE SOLO, ESCAVAÇÃO, CARGA E TRANSPORTE. AF_11/2019</t>
  </si>
  <si>
    <t>CARGA E DESCARGA MECANICA DE SOLO UTILIZANDO CAMINHAO BASCULANTE 6,0M3/16T E PA CARREGADEIRA SOBRE PNEUS 128 HP, CAPACIDADE DA CAÇAMBA 1,7 A 2,8 M3, PESO OPERACIONAL 11632 KG</t>
  </si>
  <si>
    <t>REVESTIMENTO CERÂMICO PARA PISO COM PLACAS TIPO PORCELANATO DE DIMENSÕES 60X60 CM APLICADA EM AMBIENTES DE ÁREA MAIOR QUE 10 M². AF_06/2014 (Piso sobre piso internos, escada e rampa frontal)</t>
  </si>
  <si>
    <t>RODAPÉ CERÂMICO/PORCELANATO DE 7CM DE ALTURA COM PLACAS TIPO ESMALTADA EXTRA DE DIMENSÕES 60X60CM. AF_06/2014</t>
  </si>
  <si>
    <t>REVESTIMENTO CERÂMICO PARA PAREDES INTERNAS COM PLACAS TIPO ESMALTADA EXTRA DE DIMENSÕES 33X45 CM APLICADAS EM AMBIENTES DE ÁREA MAIOR QUE 5 M² NA ALTURA INTEIRA DAS PAREDES. AF_06/2014</t>
  </si>
  <si>
    <t>JANELA DE ALUMÍNIO TIPO MAXIM-AR, COM VIDROS, BATENTE E FERRAGENS. EXCLUSIVE ALIZAR, ACABAMENTO E CONTRAMARCO. FORNECIMENTO E INSTALAÇÃO. AF_12/2019</t>
  </si>
  <si>
    <t>JANELA DE ALUMÍNIO DE CORRER COM 2 FOLHAS PARA VIDROS, COM VIDROS, BATENTE, ACABAMENTO COM ACETATO OU BRILHANTE E FERRAGENS. EXCLUSIVE ALIZAR E CONTRAMARCO. FORNECIMENTO E INSTALAÇÃO. AF_12/2019</t>
  </si>
  <si>
    <t>KIT DE PORTA DE MADEIRA PARA VERNIZ, SEMI-OCA (LEVE OU MÉDIA), PADRÃO MÉDIO, 90X210CM, ESPESSURA DE 3,5CM, ITENS INCLUSOS: DOBRADIÇAS, MONTAGEM E INSTALAÇÃO DE BATENTE, FECHADURA COM EXECUÇÃO DO FURO - FORNECIMENTO E INSTALAÇÃO. AF_12/2019</t>
  </si>
  <si>
    <t>KIT DE PORTA DE MADEIRA PARA VERNIZ, SEMI-OCA (LEVE OU MÉDIA), PADRÃO MÉDIO, 80X210CM, ESPESSURA DE 3,5CM, ITENS INCLUSOS: DOBRADIÇAS, MONTAGEM E INSTALAÇÃO DE BATENTE, FECHADURA COM EXECUÇÃO DO FURO - FORNECIMENTO E INSTALAÇÃO. AF_12/2019</t>
  </si>
  <si>
    <t>SOLEIRA/PEITORIL EM MÁRMORE, LARGURA 15 CM, ESPESSURA 2,0 CM. AF_06/2018</t>
  </si>
  <si>
    <t>GUARDA-CORPO DE AÇO GALVANIZADO DE 1,10M DE ALTURA, MONTANTES TUBULARES DE 1.1/2 ESPAÇADOS DE 1,20M, TRAVESSA SUPERIOR DE 2, GRADIL FORMADO POR BARRAS CHATAS EM FERRO DE 32X4,8MM, FIXADO COM CHUMBADOR MECÂNICO. AF_04/2019_P</t>
  </si>
  <si>
    <t>CHAPISCO APLICADO EM ALVENARIAS E ESTRUTURAS DE CONCRETO, COM COLHER DE PEDREIRO.  ARGAMASSA TRAÇO 1:3 COM PREPARO EM BETONEIRA 400L. AF_06/2014 (incluso muro frontal)</t>
  </si>
  <si>
    <t>MASSA ÚNICA, PARA RECEBIMENTO DE PINTURA, EM ARGAMASSA TRAÇO 1:2:8, PREPARO MECÂNICO COM BETONEIRA 400L, APLICADA MANUALMENTE EM FACES INTERNAS DE PAREDES, ESPESSURA DE 10MM, COM EXECUÇÃO DE TALISCAS. AF_06/2014 (incluso muro frontal)</t>
  </si>
  <si>
    <t>EXTINTOR INCENDIO TP PO QUIMICO 4KG FORNECIMENTO E COLOCACAO</t>
  </si>
  <si>
    <t>Total de INSTALAÇÕES ESPECIAIS</t>
  </si>
  <si>
    <t>LUMINÁRIA DE EMERGÊNCIA, COM 30 LÂMPADAS LED DE 2 W, SEM REATOR - FORNECIMENTO E INSTALAÇÃO. AF_02/2020</t>
  </si>
  <si>
    <t>CAIXA RETANGULAR 4" X 2" BAIXA (0,30 M DO PISO), PVC, INSTALADA EM PAREDE - FORNECIMENTO E INSTALAÇÃO. AF_12/2015</t>
  </si>
  <si>
    <t>TOMADA PARA TELEFONE RJ11 - FORNECIMENTO E INSTALAÇÃO. AF_11/2019</t>
  </si>
  <si>
    <t>SUPORTE PARAFUSADO COM PLACA DE ENCAIXE 4" X 2" BAIXO (0,30 M DO PISO) PARA PONTO ELÉTRICO - FORNECIMENTO E INSTALAÇÃO. AF_12/2015</t>
  </si>
  <si>
    <t>QUADRO DE DISTRIBUICAO PARA TELEFONE N.4, 60X60X12CM EM CHAPA METALICA, DE EMBUTIR, SEM ACESSORIOS, PADRAO TELEBRAS, FORNECIMENTO E INSTALAÇÃO. AF_11/2019</t>
  </si>
  <si>
    <t xml:space="preserve">ELETRODUTO FLEXÍVEL CORRUGADO, PVC, DN 25 MM (3/4"), PARA CIRCUITOS TERMINAIS, INSTALADO EM PAREDE - FORNECIMENTO E INSTALAÇÃO. AF_12/2015 </t>
  </si>
  <si>
    <t>CAIXA RETANGULAR 4" X 2" ALTA (2,00 M DO PISO), PVC, INSTALADA EM PAREDE - FORNECIMENTO E INSTALAÇÃO. AF_12/2015</t>
  </si>
  <si>
    <t>CAIXA RETANGULAR 4" X 2" MÉDIA (1,30 M DO PISO), PVC, INSTALADA EM PAREDE - FORNECIMENTO E INSTALAÇÃO. AF_12/2015</t>
  </si>
  <si>
    <t>TOMADA MÉDIA DE EMBUTIR (1 MÓDULO), 2P+T 10 A, INCLUINDO SUPORTE E PLACA - FORNECIMENTO E INSTALAÇÃO. AF_12/2015</t>
  </si>
  <si>
    <t>TOMADA ALTA DE EMBUTIR (1 MÓDULO), 2P+T 10 A, INCLUINDO SUPORTE E PLACA - FORNECIMENTO E INSTALAÇÃO. AF_12/2015</t>
  </si>
  <si>
    <t>INTERRUPTOR SIMPLES (1 MÓDULO) COM 1 TOMADA DE EMBUTIR 2P+T 10 A,  INCLUINDO SUPORTE E PLACA - FORNECIMENTO E INSTALAÇÃO. AF_12/2015</t>
  </si>
  <si>
    <t>CABO DE COBRE FLEXÍVEL ISOLADO, 1,5 MM², ANTI-CHAMA 450/750 V, PARA CIRCUITOS TERMINAIS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</si>
  <si>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</si>
  <si>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</si>
  <si>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CABO DE COBRE FLEXÍVEL ISOLADO, 6 MM², ANTI-CHAMA 450/750 V, PARA CIRCUITOS TERMINAIS - FORNECIMENTO E INSTALAÇÃO. AF_12/2015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</si>
  <si>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</si>
  <si>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</si>
  <si>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75 MM, FORNECIDO E INSTALADO EM RAMAL DE DESCARGA OU RAMAL DE ESGOTO SANITÁRIO. AF_12/2014</t>
  </si>
  <si>
    <t>TUBO PVC, SERIE NORMAL, ESGOTO PREDIAL, DN 100 MM, FORNECIDO E INSTALADO EM RAMAL DE DESCARGA OU RAMAL DE ESGOTO SANITÁRIO. AF_12/2014</t>
  </si>
  <si>
    <t>JOELHO 90 GRAUS, PVC, SERIE NORMAL, ESGOTO PREDIAL, DN 40 MM, JUNTA SOLDÁVEL,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</si>
  <si>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</si>
  <si>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JOELHO 90 GRAUS, PVC, SERIE NORMAL, ESGOTO PREDIAL, DN 50 MM, JUNTA ELÁSTICA,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</si>
  <si>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</si>
  <si>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</si>
  <si>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JOELHO 45 GRAUS, PVC, SERIE NORMAL, ESGOTO PREDIAL, DN 100 MM, JUNTA ELÁSTICA, FORNECIDO E INSTALADO EM RAMAL DE DESCARGA OU RAMAL DE ESGOTO SANITÁRIO. AF_12/2014</t>
  </si>
  <si>
    <t>TE, PVC, SERIE NORMAL, ESGOTO PREDIAL, DN 40 X 40 MM, JUNTA SOLDÁVEL, FORNECIDO E INSTALADO EM RAMAL DE DESCARGA OU RAMAL DE ESGOTO SANITÁRIO. AF_12/2014</t>
  </si>
  <si>
    <t>JUNÇÃO SIMPLES, PVC, SERIE NORMAL, ESGOTO PREDIAL, DN 100 X 100 MM, JUNTA ELÁSTICA, FORNECIDO E INSTALADO EM RAMAL DE DESCARGA OU RAMAL DE ESGOTO SANITÁRIO. AF_12/2014JUNÇÃO SIMPLES, PVC, SERIE NORMAL, ESGOTO PREDIAL, DN 100 X 100 MM, JUNTA ELÁSTICA, FORNECIDO E INSTALADO EM RAMAL DE DESCARGA OU RAMAL DE ESGOTO SANITÁRIO. AF_12/2014</t>
  </si>
  <si>
    <t>TE, PVC, SERIE NORMAL, ESGOTO PREDIAL, DN 75 X 75 MM, JUNTA ELÁSTICA, FORNECIDO E INSTALADO EM RAMAL DE DESCARGA OU RAMAL DE ESGOTO SANITÁRIO. AF_12/2014</t>
  </si>
  <si>
    <t>TE, PVC, SERIE NORMAL, ESGOTO PREDIAL, DN 100 X 100 MM, JUNTA ELÁSTICA, FORNECIDO E INSTALADO EM RAMAL DE DESCARGA OU RAMAL DE ESGOTO SANITÁRIO. AF_12/2014</t>
  </si>
  <si>
    <t>JUNÇÃO SIMPLES, PVC, SERIE NORMAL, ESGOTO PREDIAL, DN 100 X 100 MM, JUNTA ELÁSTICA, FORNECIDO E INSTALADO EM RAMAL DE DESCARGA OU RAMAL DE ESGOTO SANITÁRIO. AF_12/2014</t>
  </si>
  <si>
    <t>VASO SANITÁRIO SIFONADO COM CAIXA ACOPLADA LOUÇA BRANCA - FORNECIMENTO E INSTALAÇÃO. AF_01/2020</t>
  </si>
  <si>
    <t>CUBA DE EMBUTIR OVAL EM LOUÇA BRANCA, 35 X 50CM OU EQUIVALENTE, INCLUSO VÁLVULA EM METAL CROMADO E SIFÃO FLEXÍVEL EM PVC - FORNECIMENTO E INSTALAÇÃO. AF_01/2020</t>
  </si>
  <si>
    <t>PORTA TOALHA ROSTO EM METAL CROMADO, TIPO ARGOLA, INCLUSO FIXAÇÃO. AF_01/2020</t>
  </si>
  <si>
    <t>JOELHO 90 GRAUS, PVC, SOLDÁVEL, DN 25MM, INSTALADO EM RAMAL OU SUB-RAMAL DE ÁGUA - FORNECIMENTO E INSTALAÇÃO. AF_12/2014</t>
  </si>
  <si>
    <t>TUBO, PVC, SOLDÁVEL, DN 25MM, INSTALADO EM RAMAL OU SUB-RAMAL DE ÁGUA - FORNECIMENTO E INSTALAÇÃO. AF_12/2014</t>
  </si>
  <si>
    <t>REGISTRO DE GAVETA BRUTO, LATÃO, ROSCÁVEL, 3/4", COM ACABAMENTO E CANOPLA CROMADOS. FORNECIDO E INSTALADO EM RAMAL DE ÁGUA. AF_12/2014</t>
  </si>
  <si>
    <t>TORNEIRA CROMADA TUBO MÓVEL, DE PAREDE, 1/2 OU 3/4, PARA PIA DE COZINHA, PADRÃO MÉDIO - FORNECIMENTO E INSTALAÇÃO. AF_01/2020</t>
  </si>
  <si>
    <t>TORNEIRA PLÁSTICA 3/4 PARA TANQUE - FORNECIMENTO E INSTALAÇÃO. AF_01/2020</t>
  </si>
  <si>
    <t>TORNEIRA CROMADA DE MESA, 1/2 OU 3/4, PARA LAVATÓRIO, PADRÃO MÉDIO  - FORNECIMENTO E INSTALAÇÃO. AF_01/2020</t>
  </si>
  <si>
    <t>Condor/RS</t>
  </si>
  <si>
    <t>7. FORRO</t>
  </si>
  <si>
    <t>8. PISOS</t>
  </si>
  <si>
    <t>9. REVESTIMENTOS</t>
  </si>
  <si>
    <t>10. ESQUADRIAS</t>
  </si>
  <si>
    <t>11. OBRAS EXTERNAS</t>
  </si>
  <si>
    <t>12. INSTALAÇÕES HIDROSSANITÁRIAS</t>
  </si>
  <si>
    <t>13. INSTALAÇÕES ELÉTRICAS</t>
  </si>
  <si>
    <t>15. INSTALAÇÃO DE GÁS</t>
  </si>
  <si>
    <t>16. INSTALAÇÕES ESPECIAIS</t>
  </si>
  <si>
    <t>ITEM</t>
  </si>
  <si>
    <t>SERVIÇOS</t>
  </si>
  <si>
    <r>
      <t xml:space="preserve">          1</t>
    </r>
    <r>
      <rPr>
        <b/>
        <vertAlign val="superscript"/>
        <sz val="8"/>
        <rFont val="Arial"/>
        <family val="2"/>
      </rPr>
      <t>a</t>
    </r>
    <r>
      <rPr>
        <b/>
        <sz val="8"/>
        <rFont val="Arial"/>
        <family val="2"/>
      </rPr>
      <t xml:space="preserve">  PARCELA</t>
    </r>
  </si>
  <si>
    <r>
      <t xml:space="preserve">          2</t>
    </r>
    <r>
      <rPr>
        <b/>
        <vertAlign val="superscript"/>
        <sz val="8"/>
        <rFont val="Arial"/>
        <family val="2"/>
      </rPr>
      <t>a</t>
    </r>
    <r>
      <rPr>
        <b/>
        <sz val="8"/>
        <rFont val="Arial"/>
        <family val="2"/>
      </rPr>
      <t xml:space="preserve">  PARCELA</t>
    </r>
  </si>
  <si>
    <r>
      <t xml:space="preserve">           3</t>
    </r>
    <r>
      <rPr>
        <b/>
        <vertAlign val="superscript"/>
        <sz val="8"/>
        <rFont val="Arial"/>
        <family val="2"/>
      </rPr>
      <t>a</t>
    </r>
    <r>
      <rPr>
        <b/>
        <sz val="8"/>
        <rFont val="Arial"/>
        <family val="2"/>
      </rPr>
      <t xml:space="preserve">  PARCELA</t>
    </r>
  </si>
  <si>
    <t xml:space="preserve">                 TOTAL</t>
  </si>
  <si>
    <t>VALOR</t>
  </si>
  <si>
    <t>%</t>
  </si>
  <si>
    <t>Pisos</t>
  </si>
  <si>
    <t>Pintura</t>
  </si>
  <si>
    <t>TOTAL</t>
  </si>
  <si>
    <t>TOTAL ACUMULADO</t>
  </si>
  <si>
    <t>ENDEREÇO COMPLETO DA OBRA</t>
  </si>
  <si>
    <t>_______________________________________________________</t>
  </si>
  <si>
    <t>Movim.Terra</t>
  </si>
  <si>
    <t>Infra estrutura</t>
  </si>
  <si>
    <t>Supra estrutura</t>
  </si>
  <si>
    <t>Impermeabilizações</t>
  </si>
  <si>
    <t>Paredes em geral</t>
  </si>
  <si>
    <t>Forros</t>
  </si>
  <si>
    <t>Revestimentos</t>
  </si>
  <si>
    <t>Esquadrias</t>
  </si>
  <si>
    <t>Obras externas</t>
  </si>
  <si>
    <t>Instalações hidrossanitàrias</t>
  </si>
  <si>
    <t>Instalações elétricas</t>
  </si>
  <si>
    <t>Instal. Telef., alarme e rede lógica</t>
  </si>
  <si>
    <t>Instalação gás</t>
  </si>
  <si>
    <t>Instalações especiais</t>
  </si>
  <si>
    <t>Serviços preliminares</t>
  </si>
  <si>
    <t>RESPONSÁVEL TÉCNICA (NOME - ASSINATURA - CAU )</t>
  </si>
  <si>
    <t xml:space="preserve">Arq. e Urbanista Danieli </t>
  </si>
  <si>
    <t>OBRA: Reforma do Prédio da Câmara de Municipal de Vereadores Condor</t>
  </si>
  <si>
    <t>Cliente: Reforma do Prédio da Câmara de Municipal de Vereadores Condor</t>
  </si>
  <si>
    <t>Cotação: Sinapi</t>
  </si>
  <si>
    <t>Data: 08/06/2020</t>
  </si>
  <si>
    <t>14. INSTALAÇÕES TELEFÔNICAS, ALARME E REDE LÓGICA</t>
  </si>
  <si>
    <t>Rodovia BR 158, Distrito Industrial de Condor/RS</t>
  </si>
  <si>
    <t>valor</t>
  </si>
  <si>
    <t>%exec.</t>
  </si>
  <si>
    <t>2ªetapa</t>
  </si>
  <si>
    <t>MONTAGEM E DESMONTAGEM DE FÔRMA DE VIGA, ESCORAMENTO COM GARFO DE MADEIRA, M2 PÉ-DIREITO SIMPLES, EM CHAPA DE MADEIRA RESINADA, 2 UTILIZAÇÕES. AF_09/20</t>
  </si>
  <si>
    <t>ARMAÇÃO DE BLOCO, VIGA BALDRAME OU SAPATA UTILIZANDO AÇO CA-50 DE 10 MM - MONTAGEM. AF_06/2017</t>
  </si>
  <si>
    <t>ESCAVAÇÃO MECANIZADA PARA VIGA BALDRAME, SEM PREVISÃO DE FÔRMA, COM MINI-E SCAVADEIRA. AF_06/2017</t>
  </si>
  <si>
    <t>FABRICAÇÃO, MONTAGEM E DESMONTAGEM DE FÔRMA PARA SAPATA, EM MADEIRA SERRAD M2
A, E=25 MM, 2 UTILIZAÇÕES. AF_06/2017</t>
  </si>
  <si>
    <t>ESCADA EM CONCRETO ARMADO MOLDADO IN LOCO, FCK 20 MPA, COM 1 LANCE E LAJE PLANA, FÔRMA EM CHAPA DE MADEIRA COMPENSADA RESINADA. AF_11/2020</t>
  </si>
  <si>
    <t>VERGA MOLDADA IN LOCO EM CONCRETO PARA JANELAS COM MAIS DE 1,5 M DE VÃO. AF_03/2016</t>
  </si>
  <si>
    <t>VERGA MOLDADA IN LOCO EM CONCRETO PARA PORTAS COM MAIS DE 1,5 M DE VÃO. AF _03/2016</t>
  </si>
  <si>
    <t>FORRO EM PLACAS DE GESSO, PARA AMBIENTES COMERCIAIS. AF_05/2017_P</t>
  </si>
  <si>
    <t>ACABAMENTOS PARA FORRO (SANCA DE GESSO MONTADA NA OBRA). AF_05/2017_P</t>
  </si>
  <si>
    <t>PISO EM CONCRETO 20 MPA PREPARO MECÂNICO, ESPESSURA 7CM. AF_09/2020</t>
  </si>
  <si>
    <t>CONTRAPISO EM ARGAMASSA TRAÇO 1:4 (CIMENTO E AREIA), PREPARO MECÂNICO COM BETONEIRA 400 L, APLICADO EM ÁREAS SECAS SOBRE LAJE, ADERIDO, ESPESSURA 2C</t>
  </si>
  <si>
    <t>INSTALAÇÃO DE VIDRO LISO INCOLOR, E = 10 MM, EM ESQUADRIA DE ALUMÍNIO OU PVC, FIXADO COM BAGUETE. AF_01/2021_P</t>
  </si>
  <si>
    <t>PORTA PIVOTANTE DE VIDRO TEMPERADO, 2 FOLHAS DE 90X210 CM, ESPESSURA DE 10 MM, INCLUSIVE ACESSÓRIOS. AF_01/2021</t>
  </si>
  <si>
    <t>PORTA PIVOTANTE DE VIDRO TEMPERADO, 90X210 CM, ESPESSURA 10 MM, INCLUSIVE UN
ACESSÓRIOS. AF_01/2021</t>
  </si>
  <si>
    <t xml:space="preserve"> APLICAÇÃO DE FUNDO SELADOR ACRÍLICO EM TETO, UMA DEMÃO. AF_06/2014</t>
  </si>
  <si>
    <t xml:space="preserve"> APLICAÇÃO DE FUNDO SELADOR ACRÍLICO EM PAREDES, UMA DEMÃO. AF_06/2014</t>
  </si>
  <si>
    <t>APLICAÇÃO MANUAL DE PINTURA COM TINTA LÁTEX ACRÍLICA EM PAREDES, DUAS DEMÃOS. AF_06/2014 (interno e externo)</t>
  </si>
  <si>
    <t>APLICAÇÃO E LIXAMENTO DE MASSA LÁTEX EM TETO, DUAS DEMÃOS. AF_06/2014</t>
  </si>
  <si>
    <t>APLICAÇÃO E LIXAMENTO DE MASSA LÁTEX EM PAREDES, DUAS DEMÃOS. AF_06/2014</t>
  </si>
  <si>
    <t>DEMOLIÇÃO DE LAJES, DE FORMA MANUAL, SEM REAPROVEITAMENTO. AF_12/2017</t>
  </si>
  <si>
    <t>EXECUÇÃO DE PÁTIO/ESTACIONAMENTO EM PISO INTERTRAVADO, COM BLOCO RETANGULAR COR NATURAL DE 20 X 10 CM, ESPESSURA 6 CM. AF_12/2015</t>
  </si>
  <si>
    <t>PORTA DE ABRIR COM MOLA HIDRÁULICA, EM VIDRO TEMPERADO, 2 FOLHAS DE 90X210 CM, ESPESSURA DD 10MM, INCLUSIVE ACESSÓRIOS. AF_01/2021</t>
  </si>
  <si>
    <t>LUMINÁRIA ARANDELA TIPO MEIA LUA, DE SOBREPOR, COM 1 LÂMPADA LED DE 6 W, S UN
EM REATOR - FORNECIMENTO E INSTALAÇÃO. AF_02/2020</t>
  </si>
  <si>
    <t>LUMINÁRIA TIPO CALHA, DE SOBREPOR, COM 1 LÂMPADA TUBULAR FLUORESCENTE DE 20 W, COM REATOR DE PARTIDA CONVENCIONAL - FORNECIMENTO E INSTALAÇÃO. AF_02/2020.</t>
  </si>
  <si>
    <t>DEMOLIÇÃO DE LAJES, DE FORMA MECANIZADA COM MARTELETE, SEM REAPROVEITAMENTO M3 ( ESCADAS)
. AF_12/2017</t>
  </si>
  <si>
    <t>CONCRETAGEM DE PILARES, FCK = 25 MPA, COM USO DE BOMBA EM EDIFICAÇÃO COM SEÇÃO MÉDIA DE PILARES MENOR OU IGUAL A 0,25 M² - LANÇAMENTO, ADENSAMENTO E ACABAMENTO. AF_12/2015</t>
  </si>
  <si>
    <t>Cobertura</t>
  </si>
  <si>
    <t>FABRICAÇÃO E INSTALAÇÃO DE TESOURA INTEIRA EM MADEIRA NÃO APARELHADA, VÃO DE 6 M, PARA TELHA ONDULADA DE FIBROCIMENTO, METÁLICA, PLÁSTICA OU TERMOACÚSTICA, INCLUSO IÇAMENTO. AF_07/2019</t>
  </si>
  <si>
    <t>TELHAMENTO COM TELHA CERÂMICA CAPA-CANAL, TIPO COLONIAL, COM ATÉ 2 ÁGUAS, INCLUSO TRANSPORTE VERTICAL. AF_07/2019</t>
  </si>
  <si>
    <t>RUFO EXTERNO/INTERNO EM CHAPA DE AÇO GALVANIZADO NÚMERO 26, CORTE DE 33 CM INCLUSO IÇAMENTO. AF_07/2019</t>
  </si>
  <si>
    <t>CALHA EM CHAPA DE AÇO GALVANIZADO NÚMERO 24, DESENVOLVIMENTO DE 33 CM, INCLUSO TRANSPORTE VERTICAL. AF_07/2019</t>
  </si>
  <si>
    <t>CONCRETAGEM DE VIGAS E LAJES, FCK=20 MPA, PARA LAJES PREMOLDADAS COM USO DE BOMBA EM EDIFICAÇÃO COM ÁREA MÉDIA DE LAJES MAIOR QUE 20 M² - LANÇAMENTO, ADENSAMENTO E ACABAMENTO. AF_12/2015</t>
  </si>
  <si>
    <t>MONTAGEM E DESMONTAGEM DE FÔRMA DE PILARES RETANGULARES E ESTRUTURAS SIMILARES, PÉ-DIREITO SIMPLES, EM MADEIRA SERRADA, 1 UTILIZAÇÃO. AF_09/2020</t>
  </si>
  <si>
    <t>Total de  INSTALAÇÕES HIDROSSANITÁRIAS</t>
  </si>
  <si>
    <t>Total de COBERTURA</t>
  </si>
  <si>
    <t xml:space="preserve">CONCRETO FCK = 20MPA, TRAÇO 1:2,7:3 (CIMENTO/ AREIA MÉDIA/ BRITA 1)  - PREPARO MECÂNICO COM BETONEIRA 600 L. AF_07/2016 </t>
  </si>
  <si>
    <t>ARMAÇÃO DE ESTRUTURAS DE CONCRETO ARMADO, VIGAS, PILARES, LAJES E FUNDAÇÕES, UTILIZANDO AÇO CA-50 DE 12,5 MM - MONTAGEM. AF_12/2015</t>
  </si>
  <si>
    <t>ALVENARIA DE VEDAÇÃO DE BLOCOS CERÂMICOS FURADOS NA HORIZONTAL DE 9X14X19 (ESPESSURA 9CM) DE PAREDES COM ÁREA LÍQUIDA MAIOR OU IGUAL A 6M² COM VÃOS E ARGAMASSA DE ASSENTAMENTO COM PREPARO EM BETONEIRA. AF_06/2014</t>
  </si>
  <si>
    <t>PAREDE COM PLACAS DE GESSO ACARTONADO (DRYWALL), PARA USO INTERNO, COM DUAS FACES SIMPLES E ESTRUTURA METÁLICA COM GUIAS SIMPLES, SEM VÃOSAF_06/2017_P.</t>
  </si>
  <si>
    <t>UM</t>
  </si>
  <si>
    <t>TELHAMENTO COM TELHA METÁLICA TERMOACÚSTICA E = 30 MM, COM ATÉ 2 ÁGUAS, INCLUSO IÇAMENTO. AF_07/2019.</t>
  </si>
  <si>
    <t>FORRO EM MADEIRA PINUS, PARA AMBIENTES RESIDENCIAIS, INCLUSIVE ESTRUTURA DE FIXAÇÃO. AF_05/2017</t>
  </si>
  <si>
    <t>MANOMETRO 0 A 200 PSI (0 A 14 KGF/CM2), D = 50MM - FORNECIMENTO E COLOCACAO]</t>
  </si>
  <si>
    <t>UNI</t>
  </si>
  <si>
    <t xml:space="preserve">Endereço: Rua do Comércio, 391- Centro </t>
  </si>
  <si>
    <r>
      <t xml:space="preserve">           4</t>
    </r>
    <r>
      <rPr>
        <b/>
        <vertAlign val="superscript"/>
        <sz val="8"/>
        <rFont val="Arial"/>
        <family val="2"/>
      </rPr>
      <t>a</t>
    </r>
    <r>
      <rPr>
        <b/>
        <sz val="8"/>
        <rFont val="Arial"/>
        <family val="2"/>
      </rPr>
      <t xml:space="preserve">  PARCELA</t>
    </r>
  </si>
  <si>
    <r>
      <t xml:space="preserve">           5</t>
    </r>
    <r>
      <rPr>
        <b/>
        <vertAlign val="superscript"/>
        <sz val="8"/>
        <rFont val="Arial"/>
        <family val="2"/>
      </rPr>
      <t>a</t>
    </r>
    <r>
      <rPr>
        <b/>
        <sz val="8"/>
        <rFont val="Arial"/>
        <family val="2"/>
      </rPr>
      <t xml:space="preserve">  PARCELA</t>
    </r>
  </si>
</sst>
</file>

<file path=xl/styles.xml><?xml version="1.0" encoding="utf-8"?>
<styleSheet xmlns="http://schemas.openxmlformats.org/spreadsheetml/2006/main">
  <numFmts count="3">
    <numFmt numFmtId="164" formatCode="0,000.00"/>
    <numFmt numFmtId="165" formatCode="00,000.00"/>
    <numFmt numFmtId="166" formatCode="_(* #,##0.000_);_(* \(#,##0.000\);_(* &quot;-&quot;??_);_(@_)"/>
  </numFmts>
  <fonts count="19">
    <font>
      <sz val="10"/>
      <color indexed="8"/>
      <name val="Arial"/>
    </font>
    <font>
      <b/>
      <sz val="10"/>
      <color indexed="8"/>
      <name val="Arial"/>
      <family val="2"/>
    </font>
    <font>
      <b/>
      <i/>
      <strike/>
      <u/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8"/>
      <color indexed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sz val="14"/>
      <color indexed="8"/>
      <name val="Arial"/>
      <family val="2"/>
    </font>
    <font>
      <sz val="11"/>
      <color indexed="8"/>
      <name val="Century Gothic"/>
      <family val="2"/>
    </font>
    <font>
      <sz val="8"/>
      <color indexed="8"/>
      <name val="Arial Unicode MS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211">
    <xf numFmtId="0" fontId="0" fillId="0" borderId="0" xfId="0" applyAlignment="1" applyProtection="1">
      <alignment horizontal="left" vertical="top"/>
      <protection locked="0"/>
    </xf>
    <xf numFmtId="0" fontId="0" fillId="0" borderId="0" xfId="0"/>
    <xf numFmtId="0" fontId="5" fillId="0" borderId="0" xfId="0" applyFont="1" applyAlignment="1" applyProtection="1">
      <alignment horizontal="center" vertical="top"/>
      <protection locked="0"/>
    </xf>
    <xf numFmtId="4" fontId="0" fillId="0" borderId="0" xfId="0" applyNumberFormat="1"/>
    <xf numFmtId="4" fontId="4" fillId="0" borderId="0" xfId="0" applyNumberFormat="1" applyFont="1" applyFill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0" fillId="0" borderId="0" xfId="0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3" fillId="0" borderId="0" xfId="0" applyFont="1" applyFill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4" fontId="0" fillId="0" borderId="2" xfId="0" applyNumberFormat="1" applyBorder="1"/>
    <xf numFmtId="4" fontId="0" fillId="0" borderId="3" xfId="0" applyNumberFormat="1" applyBorder="1"/>
    <xf numFmtId="0" fontId="0" fillId="0" borderId="0" xfId="0" applyFill="1" applyBorder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right" vertical="top"/>
      <protection locked="0"/>
    </xf>
    <xf numFmtId="0" fontId="0" fillId="0" borderId="0" xfId="0" applyBorder="1" applyAlignment="1" applyProtection="1">
      <alignment horizontal="left" vertical="top"/>
      <protection locked="0"/>
    </xf>
    <xf numFmtId="4" fontId="5" fillId="0" borderId="0" xfId="1" applyNumberFormat="1" applyFont="1" applyFill="1" applyBorder="1" applyAlignment="1" applyProtection="1">
      <alignment horizontal="right" vertical="top"/>
      <protection locked="0"/>
    </xf>
    <xf numFmtId="4" fontId="5" fillId="0" borderId="4" xfId="1" applyNumberFormat="1" applyFont="1" applyFill="1" applyBorder="1" applyAlignment="1" applyProtection="1">
      <alignment horizontal="right" vertical="top"/>
      <protection locked="0"/>
    </xf>
    <xf numFmtId="0" fontId="4" fillId="2" borderId="5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2" borderId="6" xfId="0" applyFont="1" applyFill="1" applyBorder="1" applyAlignment="1" applyProtection="1">
      <alignment horizontal="left" vertical="top"/>
      <protection locked="0"/>
    </xf>
    <xf numFmtId="4" fontId="4" fillId="2" borderId="6" xfId="0" applyNumberFormat="1" applyFont="1" applyFill="1" applyBorder="1" applyAlignment="1" applyProtection="1">
      <alignment horizontal="right" vertical="top"/>
      <protection locked="0"/>
    </xf>
    <xf numFmtId="4" fontId="4" fillId="2" borderId="7" xfId="0" applyNumberFormat="1" applyFont="1" applyFill="1" applyBorder="1" applyAlignment="1" applyProtection="1">
      <alignment horizontal="right" vertical="top"/>
      <protection locked="0"/>
    </xf>
    <xf numFmtId="4" fontId="5" fillId="3" borderId="0" xfId="0" applyNumberFormat="1" applyFont="1" applyFill="1" applyBorder="1" applyAlignment="1" applyProtection="1">
      <alignment horizontal="right" vertical="top"/>
      <protection locked="0"/>
    </xf>
    <xf numFmtId="4" fontId="0" fillId="0" borderId="4" xfId="0" applyNumberFormat="1" applyBorder="1"/>
    <xf numFmtId="4" fontId="5" fillId="4" borderId="0" xfId="1" applyNumberFormat="1" applyFont="1" applyFill="1" applyBorder="1" applyAlignment="1" applyProtection="1">
      <alignment horizontal="right" vertical="top"/>
      <protection locked="0"/>
    </xf>
    <xf numFmtId="4" fontId="5" fillId="4" borderId="4" xfId="1" applyNumberFormat="1" applyFont="1" applyFill="1" applyBorder="1" applyAlignment="1" applyProtection="1">
      <alignment horizontal="right" vertical="top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4" fontId="4" fillId="0" borderId="0" xfId="0" applyNumberFormat="1" applyFont="1" applyFill="1" applyBorder="1" applyAlignment="1" applyProtection="1">
      <alignment horizontal="right" vertical="top"/>
      <protection locked="0"/>
    </xf>
    <xf numFmtId="4" fontId="0" fillId="0" borderId="0" xfId="0" applyNumberFormat="1" applyBorder="1"/>
    <xf numFmtId="0" fontId="5" fillId="0" borderId="0" xfId="0" applyFont="1" applyBorder="1" applyAlignment="1" applyProtection="1">
      <alignment horizontal="left" vertical="top"/>
      <protection locked="0"/>
    </xf>
    <xf numFmtId="0" fontId="1" fillId="0" borderId="0" xfId="0" applyFont="1" applyFill="1" applyBorder="1" applyAlignment="1" applyProtection="1">
      <alignment vertical="top"/>
      <protection locked="0"/>
    </xf>
    <xf numFmtId="4" fontId="6" fillId="0" borderId="0" xfId="0" applyNumberFormat="1" applyFont="1" applyFill="1" applyBorder="1"/>
    <xf numFmtId="0" fontId="0" fillId="0" borderId="0" xfId="0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2" fontId="5" fillId="0" borderId="0" xfId="0" applyNumberFormat="1" applyFont="1" applyBorder="1" applyAlignment="1" applyProtection="1">
      <alignment horizontal="right" vertical="top"/>
      <protection locked="0"/>
    </xf>
    <xf numFmtId="4" fontId="4" fillId="0" borderId="0" xfId="1" applyNumberFormat="1" applyFont="1" applyFill="1" applyAlignment="1" applyProtection="1">
      <alignment horizontal="right" vertical="top"/>
      <protection locked="0"/>
    </xf>
    <xf numFmtId="4" fontId="5" fillId="3" borderId="0" xfId="1" applyNumberFormat="1" applyFont="1" applyFill="1" applyBorder="1" applyAlignment="1" applyProtection="1">
      <alignment horizontal="right" vertical="top"/>
      <protection locked="0"/>
    </xf>
    <xf numFmtId="4" fontId="4" fillId="2" borderId="6" xfId="1" applyNumberFormat="1" applyFont="1" applyFill="1" applyBorder="1" applyAlignment="1" applyProtection="1">
      <alignment horizontal="right" vertical="top"/>
      <protection locked="0"/>
    </xf>
    <xf numFmtId="4" fontId="4" fillId="2" borderId="7" xfId="1" applyNumberFormat="1" applyFont="1" applyFill="1" applyBorder="1" applyAlignment="1" applyProtection="1">
      <alignment horizontal="right" vertical="top"/>
      <protection locked="0"/>
    </xf>
    <xf numFmtId="0" fontId="4" fillId="0" borderId="8" xfId="0" applyFont="1" applyBorder="1" applyAlignment="1" applyProtection="1">
      <alignment horizontal="left" vertical="top"/>
      <protection locked="0"/>
    </xf>
    <xf numFmtId="0" fontId="3" fillId="0" borderId="11" xfId="0" applyFont="1" applyBorder="1" applyAlignment="1" applyProtection="1">
      <alignment horizontal="center" vertical="top"/>
      <protection locked="0"/>
    </xf>
    <xf numFmtId="4" fontId="3" fillId="0" borderId="11" xfId="0" applyNumberFormat="1" applyFont="1" applyBorder="1" applyAlignment="1" applyProtection="1">
      <alignment horizontal="center" vertical="top"/>
      <protection locked="0"/>
    </xf>
    <xf numFmtId="0" fontId="10" fillId="0" borderId="0" xfId="0" applyFont="1" applyBorder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right" vertical="top"/>
      <protection locked="0"/>
    </xf>
    <xf numFmtId="4" fontId="9" fillId="3" borderId="0" xfId="0" applyNumberFormat="1" applyFont="1" applyFill="1" applyBorder="1" applyAlignment="1" applyProtection="1">
      <alignment horizontal="right" vertical="top"/>
      <protection locked="0"/>
    </xf>
    <xf numFmtId="4" fontId="10" fillId="0" borderId="4" xfId="0" applyNumberFormat="1" applyFont="1" applyBorder="1"/>
    <xf numFmtId="4" fontId="9" fillId="4" borderId="0" xfId="1" applyNumberFormat="1" applyFont="1" applyFill="1" applyBorder="1" applyAlignment="1" applyProtection="1">
      <alignment horizontal="right" vertical="top"/>
      <protection locked="0"/>
    </xf>
    <xf numFmtId="4" fontId="9" fillId="4" borderId="4" xfId="1" applyNumberFormat="1" applyFont="1" applyFill="1" applyBorder="1" applyAlignment="1" applyProtection="1">
      <alignment horizontal="right" vertical="top"/>
      <protection locked="0"/>
    </xf>
    <xf numFmtId="2" fontId="9" fillId="0" borderId="0" xfId="0" applyNumberFormat="1" applyFont="1" applyBorder="1" applyAlignment="1" applyProtection="1">
      <alignment horizontal="right" vertical="top"/>
      <protection locked="0"/>
    </xf>
    <xf numFmtId="4" fontId="4" fillId="5" borderId="11" xfId="0" applyNumberFormat="1" applyFont="1" applyFill="1" applyBorder="1" applyAlignment="1" applyProtection="1">
      <alignment horizontal="right" vertical="top"/>
      <protection locked="0"/>
    </xf>
    <xf numFmtId="4" fontId="11" fillId="0" borderId="0" xfId="0" applyNumberFormat="1" applyFont="1" applyFill="1" applyBorder="1" applyAlignment="1" applyProtection="1">
      <alignment horizontal="right" vertical="top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right" vertical="top"/>
      <protection locked="0"/>
    </xf>
    <xf numFmtId="0" fontId="12" fillId="0" borderId="0" xfId="0" applyFont="1" applyBorder="1" applyAlignment="1" applyProtection="1">
      <alignment horizontal="right" vertical="top"/>
      <protection locked="0"/>
    </xf>
    <xf numFmtId="0" fontId="8" fillId="0" borderId="2" xfId="0" applyFont="1" applyBorder="1" applyAlignment="1" applyProtection="1">
      <alignment horizontal="left" vertical="top"/>
      <protection locked="0"/>
    </xf>
    <xf numFmtId="4" fontId="5" fillId="6" borderId="0" xfId="1" applyNumberFormat="1" applyFont="1" applyFill="1" applyBorder="1" applyAlignment="1" applyProtection="1">
      <alignment horizontal="right" vertical="top"/>
      <protection locked="0"/>
    </xf>
    <xf numFmtId="4" fontId="5" fillId="7" borderId="0" xfId="1" applyNumberFormat="1" applyFont="1" applyFill="1" applyBorder="1" applyAlignment="1" applyProtection="1">
      <alignment horizontal="right" vertical="top"/>
      <protection locked="0"/>
    </xf>
    <xf numFmtId="4" fontId="5" fillId="7" borderId="0" xfId="0" applyNumberFormat="1" applyFont="1" applyFill="1" applyAlignment="1">
      <alignment horizontal="right" vertical="top"/>
    </xf>
    <xf numFmtId="4" fontId="5" fillId="6" borderId="0" xfId="0" applyNumberFormat="1" applyFont="1" applyFill="1" applyAlignment="1">
      <alignment horizontal="right" vertical="center"/>
    </xf>
    <xf numFmtId="4" fontId="4" fillId="0" borderId="4" xfId="0" applyNumberFormat="1" applyFont="1" applyFill="1" applyBorder="1" applyAlignment="1" applyProtection="1">
      <alignment horizontal="right" vertical="top"/>
      <protection locked="0"/>
    </xf>
    <xf numFmtId="0" fontId="9" fillId="0" borderId="0" xfId="0" applyFont="1" applyBorder="1" applyAlignment="1" applyProtection="1">
      <alignment horizontal="right" vertical="center"/>
      <protection locked="0"/>
    </xf>
    <xf numFmtId="4" fontId="9" fillId="6" borderId="0" xfId="1" applyNumberFormat="1" applyFont="1" applyFill="1" applyBorder="1" applyAlignment="1" applyProtection="1">
      <alignment horizontal="right" vertical="center"/>
      <protection locked="0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/>
    <xf numFmtId="0" fontId="13" fillId="0" borderId="16" xfId="0" applyFont="1" applyBorder="1"/>
    <xf numFmtId="0" fontId="13" fillId="0" borderId="17" xfId="0" applyFont="1" applyBorder="1"/>
    <xf numFmtId="0" fontId="13" fillId="0" borderId="18" xfId="0" applyFont="1" applyBorder="1"/>
    <xf numFmtId="0" fontId="13" fillId="0" borderId="19" xfId="0" applyFont="1" applyBorder="1"/>
    <xf numFmtId="0" fontId="13" fillId="0" borderId="20" xfId="0" applyFont="1" applyBorder="1"/>
    <xf numFmtId="0" fontId="13" fillId="0" borderId="21" xfId="0" applyFont="1" applyBorder="1"/>
    <xf numFmtId="0" fontId="0" fillId="0" borderId="0" xfId="0" applyBorder="1"/>
    <xf numFmtId="0" fontId="13" fillId="0" borderId="22" xfId="0" applyFont="1" applyBorder="1"/>
    <xf numFmtId="0" fontId="13" fillId="0" borderId="23" xfId="0" applyFont="1" applyBorder="1"/>
    <xf numFmtId="0" fontId="13" fillId="0" borderId="24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5" fillId="0" borderId="32" xfId="0" applyFont="1" applyBorder="1"/>
    <xf numFmtId="165" fontId="15" fillId="0" borderId="33" xfId="2" applyFont="1" applyBorder="1"/>
    <xf numFmtId="165" fontId="15" fillId="0" borderId="32" xfId="2" applyFont="1" applyBorder="1"/>
    <xf numFmtId="165" fontId="15" fillId="0" borderId="34" xfId="2" applyFont="1" applyBorder="1"/>
    <xf numFmtId="165" fontId="15" fillId="0" borderId="35" xfId="2" applyFont="1" applyBorder="1"/>
    <xf numFmtId="165" fontId="15" fillId="0" borderId="36" xfId="2" applyFont="1" applyBorder="1"/>
    <xf numFmtId="0" fontId="15" fillId="0" borderId="37" xfId="0" applyFont="1" applyBorder="1"/>
    <xf numFmtId="0" fontId="15" fillId="0" borderId="34" xfId="0" applyFont="1" applyBorder="1"/>
    <xf numFmtId="0" fontId="13" fillId="0" borderId="38" xfId="0" applyFont="1" applyBorder="1"/>
    <xf numFmtId="0" fontId="13" fillId="0" borderId="39" xfId="0" applyFont="1" applyBorder="1"/>
    <xf numFmtId="165" fontId="15" fillId="0" borderId="10" xfId="2" applyFont="1" applyBorder="1"/>
    <xf numFmtId="165" fontId="15" fillId="0" borderId="40" xfId="2" applyFont="1" applyBorder="1"/>
    <xf numFmtId="165" fontId="15" fillId="0" borderId="38" xfId="2" applyFont="1" applyBorder="1"/>
    <xf numFmtId="165" fontId="15" fillId="0" borderId="41" xfId="2" applyFont="1" applyBorder="1"/>
    <xf numFmtId="165" fontId="15" fillId="0" borderId="42" xfId="2" applyFont="1" applyBorder="1"/>
    <xf numFmtId="0" fontId="0" fillId="0" borderId="43" xfId="0" applyBorder="1"/>
    <xf numFmtId="0" fontId="13" fillId="0" borderId="44" xfId="0" applyFont="1" applyBorder="1"/>
    <xf numFmtId="0" fontId="13" fillId="0" borderId="45" xfId="0" applyFont="1" applyBorder="1"/>
    <xf numFmtId="165" fontId="15" fillId="0" borderId="46" xfId="2" applyFont="1" applyBorder="1"/>
    <xf numFmtId="165" fontId="15" fillId="0" borderId="47" xfId="2" applyFont="1" applyBorder="1"/>
    <xf numFmtId="165" fontId="15" fillId="0" borderId="6" xfId="2" applyFont="1" applyBorder="1"/>
    <xf numFmtId="166" fontId="15" fillId="0" borderId="6" xfId="2" applyNumberFormat="1" applyFont="1" applyBorder="1"/>
    <xf numFmtId="165" fontId="15" fillId="0" borderId="44" xfId="2" applyFont="1" applyBorder="1"/>
    <xf numFmtId="165" fontId="15" fillId="0" borderId="48" xfId="2" applyFont="1" applyBorder="1"/>
    <xf numFmtId="0" fontId="15" fillId="0" borderId="0" xfId="0" applyFont="1"/>
    <xf numFmtId="165" fontId="15" fillId="0" borderId="32" xfId="2" applyNumberFormat="1" applyFont="1" applyBorder="1"/>
    <xf numFmtId="0" fontId="0" fillId="0" borderId="51" xfId="0" applyBorder="1"/>
    <xf numFmtId="0" fontId="17" fillId="0" borderId="0" xfId="0" applyFont="1" applyAlignment="1" applyProtection="1">
      <alignment horizontal="left" vertical="top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4" fontId="7" fillId="0" borderId="0" xfId="1" applyNumberFormat="1" applyFont="1" applyBorder="1"/>
    <xf numFmtId="4" fontId="10" fillId="0" borderId="0" xfId="0" applyNumberFormat="1" applyFont="1" applyBorder="1"/>
    <xf numFmtId="4" fontId="9" fillId="0" borderId="0" xfId="1" applyNumberFormat="1" applyFont="1" applyFill="1" applyBorder="1" applyAlignment="1" applyProtection="1">
      <alignment horizontal="right" vertical="top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4" fontId="0" fillId="0" borderId="1" xfId="0" applyNumberFormat="1" applyBorder="1"/>
    <xf numFmtId="4" fontId="0" fillId="0" borderId="8" xfId="0" applyNumberFormat="1" applyBorder="1"/>
    <xf numFmtId="4" fontId="5" fillId="4" borderId="8" xfId="1" applyNumberFormat="1" applyFont="1" applyFill="1" applyBorder="1" applyAlignment="1" applyProtection="1">
      <alignment horizontal="right" vertical="top"/>
      <protection locked="0"/>
    </xf>
    <xf numFmtId="4" fontId="5" fillId="0" borderId="8" xfId="1" applyNumberFormat="1" applyFont="1" applyFill="1" applyBorder="1" applyAlignment="1" applyProtection="1">
      <alignment horizontal="right" vertical="top"/>
      <protection locked="0"/>
    </xf>
    <xf numFmtId="4" fontId="3" fillId="0" borderId="55" xfId="0" applyNumberFormat="1" applyFont="1" applyBorder="1" applyAlignment="1" applyProtection="1">
      <alignment horizontal="center" vertical="top"/>
      <protection locked="0"/>
    </xf>
    <xf numFmtId="4" fontId="3" fillId="0" borderId="1" xfId="0" applyNumberFormat="1" applyFont="1" applyBorder="1" applyAlignment="1" applyProtection="1">
      <alignment horizontal="center" vertical="top"/>
      <protection locked="0"/>
    </xf>
    <xf numFmtId="4" fontId="3" fillId="0" borderId="2" xfId="0" applyNumberFormat="1" applyFont="1" applyBorder="1" applyAlignment="1" applyProtection="1">
      <alignment horizontal="center" vertical="top"/>
      <protection locked="0"/>
    </xf>
    <xf numFmtId="4" fontId="3" fillId="0" borderId="3" xfId="0" applyNumberFormat="1" applyFont="1" applyBorder="1" applyAlignment="1" applyProtection="1">
      <alignment horizontal="center" vertical="top"/>
      <protection locked="0"/>
    </xf>
    <xf numFmtId="4" fontId="4" fillId="2" borderId="5" xfId="1" applyNumberFormat="1" applyFont="1" applyFill="1" applyBorder="1" applyAlignment="1" applyProtection="1">
      <alignment horizontal="right" vertical="top"/>
      <protection locked="0"/>
    </xf>
    <xf numFmtId="4" fontId="4" fillId="2" borderId="5" xfId="0" applyNumberFormat="1" applyFont="1" applyFill="1" applyBorder="1" applyAlignment="1" applyProtection="1">
      <alignment horizontal="right" vertical="top"/>
      <protection locked="0"/>
    </xf>
    <xf numFmtId="4" fontId="10" fillId="0" borderId="8" xfId="0" applyNumberFormat="1" applyFont="1" applyBorder="1"/>
    <xf numFmtId="4" fontId="11" fillId="5" borderId="55" xfId="0" applyNumberFormat="1" applyFont="1" applyFill="1" applyBorder="1" applyAlignment="1" applyProtection="1">
      <alignment horizontal="right" vertical="top"/>
      <protection locked="0"/>
    </xf>
    <xf numFmtId="4" fontId="11" fillId="5" borderId="12" xfId="0" applyNumberFormat="1" applyFont="1" applyFill="1" applyBorder="1" applyAlignment="1" applyProtection="1">
      <alignment horizontal="right" vertical="top"/>
      <protection locked="0"/>
    </xf>
    <xf numFmtId="4" fontId="11" fillId="5" borderId="56" xfId="0" applyNumberFormat="1" applyFont="1" applyFill="1" applyBorder="1" applyAlignment="1" applyProtection="1">
      <alignment horizontal="right" vertical="top"/>
      <protection locked="0"/>
    </xf>
    <xf numFmtId="4" fontId="3" fillId="0" borderId="6" xfId="0" applyNumberFormat="1" applyFont="1" applyBorder="1" applyAlignment="1" applyProtection="1">
      <alignment horizontal="center" vertical="top"/>
      <protection locked="0"/>
    </xf>
    <xf numFmtId="4" fontId="0" fillId="0" borderId="7" xfId="0" applyNumberFormat="1" applyBorder="1"/>
    <xf numFmtId="0" fontId="9" fillId="0" borderId="0" xfId="0" applyFont="1" applyFill="1" applyBorder="1" applyAlignment="1" applyProtection="1">
      <alignment horizontal="right" vertical="top"/>
      <protection locked="0"/>
    </xf>
    <xf numFmtId="0" fontId="0" fillId="0" borderId="2" xfId="0" applyFill="1" applyBorder="1" applyAlignment="1" applyProtection="1">
      <alignment horizontal="left" vertical="top"/>
      <protection locked="0"/>
    </xf>
    <xf numFmtId="0" fontId="7" fillId="0" borderId="2" xfId="0" applyFont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right" vertical="top"/>
      <protection locked="0"/>
    </xf>
    <xf numFmtId="0" fontId="5" fillId="0" borderId="0" xfId="0" applyFont="1" applyBorder="1" applyAlignment="1" applyProtection="1">
      <alignment vertical="top" wrapText="1"/>
      <protection locked="0"/>
    </xf>
    <xf numFmtId="4" fontId="10" fillId="0" borderId="0" xfId="0" applyNumberFormat="1" applyFont="1" applyFill="1" applyBorder="1"/>
    <xf numFmtId="0" fontId="4" fillId="2" borderId="5" xfId="0" applyFont="1" applyFill="1" applyBorder="1" applyAlignment="1" applyProtection="1">
      <alignment horizontal="left" vertical="top"/>
      <protection locked="0"/>
    </xf>
    <xf numFmtId="4" fontId="4" fillId="0" borderId="0" xfId="1" applyNumberFormat="1" applyFont="1" applyFill="1" applyBorder="1" applyAlignment="1" applyProtection="1">
      <alignment horizontal="right" vertical="top"/>
      <protection locked="0"/>
    </xf>
    <xf numFmtId="4" fontId="13" fillId="2" borderId="7" xfId="0" applyNumberFormat="1" applyFont="1" applyFill="1" applyBorder="1" applyAlignment="1" applyProtection="1">
      <alignment horizontal="right" vertical="top"/>
      <protection locked="0"/>
    </xf>
    <xf numFmtId="4" fontId="3" fillId="0" borderId="4" xfId="0" applyNumberFormat="1" applyFont="1" applyBorder="1"/>
    <xf numFmtId="0" fontId="0" fillId="0" borderId="6" xfId="0" applyFill="1" applyBorder="1" applyAlignment="1" applyProtection="1">
      <alignment horizontal="left" vertical="top"/>
      <protection locked="0"/>
    </xf>
    <xf numFmtId="4" fontId="4" fillId="0" borderId="4" xfId="1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Border="1" applyAlignment="1" applyProtection="1">
      <alignment vertical="top"/>
      <protection locked="0"/>
    </xf>
    <xf numFmtId="0" fontId="3" fillId="0" borderId="0" xfId="0" applyFont="1" applyFill="1" applyBorder="1" applyAlignment="1" applyProtection="1">
      <alignment horizontal="center" vertical="top"/>
      <protection locked="0"/>
    </xf>
    <xf numFmtId="0" fontId="15" fillId="0" borderId="0" xfId="0" applyFont="1" applyBorder="1" applyAlignment="1">
      <alignment horizontal="center"/>
    </xf>
    <xf numFmtId="0" fontId="5" fillId="0" borderId="0" xfId="0" applyFont="1" applyAlignment="1" applyProtection="1">
      <alignment horizontal="left" vertical="center"/>
      <protection locked="0"/>
    </xf>
    <xf numFmtId="4" fontId="0" fillId="0" borderId="5" xfId="0" applyNumberFormat="1" applyBorder="1"/>
    <xf numFmtId="0" fontId="15" fillId="0" borderId="0" xfId="0" applyFont="1" applyBorder="1"/>
    <xf numFmtId="0" fontId="18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>
      <alignment horizontal="left" vertical="center"/>
    </xf>
    <xf numFmtId="0" fontId="15" fillId="0" borderId="32" xfId="0" applyFont="1" applyFill="1" applyBorder="1"/>
    <xf numFmtId="165" fontId="15" fillId="0" borderId="33" xfId="2" applyFont="1" applyFill="1" applyBorder="1"/>
    <xf numFmtId="165" fontId="15" fillId="0" borderId="32" xfId="2" applyFont="1" applyFill="1" applyBorder="1"/>
    <xf numFmtId="0" fontId="15" fillId="0" borderId="31" xfId="0" applyFont="1" applyFill="1" applyBorder="1" applyAlignment="1">
      <alignment horizontal="center"/>
    </xf>
    <xf numFmtId="0" fontId="15" fillId="0" borderId="60" xfId="0" applyFont="1" applyBorder="1"/>
    <xf numFmtId="165" fontId="15" fillId="0" borderId="0" xfId="2" applyFont="1" applyBorder="1"/>
    <xf numFmtId="165" fontId="15" fillId="0" borderId="61" xfId="2" applyFont="1" applyBorder="1"/>
    <xf numFmtId="165" fontId="15" fillId="0" borderId="53" xfId="2" applyFont="1" applyBorder="1"/>
    <xf numFmtId="165" fontId="15" fillId="0" borderId="62" xfId="2" applyFont="1" applyBorder="1"/>
    <xf numFmtId="165" fontId="15" fillId="0" borderId="63" xfId="2" applyFont="1" applyBorder="1"/>
    <xf numFmtId="0" fontId="15" fillId="0" borderId="43" xfId="0" applyFont="1" applyBorder="1"/>
    <xf numFmtId="165" fontId="15" fillId="0" borderId="0" xfId="2" applyFont="1" applyFill="1" applyBorder="1"/>
    <xf numFmtId="0" fontId="15" fillId="0" borderId="64" xfId="0" applyFont="1" applyBorder="1"/>
    <xf numFmtId="0" fontId="15" fillId="0" borderId="65" xfId="0" applyFont="1" applyFill="1" applyBorder="1" applyAlignment="1">
      <alignment horizontal="center"/>
    </xf>
    <xf numFmtId="0" fontId="15" fillId="0" borderId="66" xfId="0" applyFont="1" applyFill="1" applyBorder="1" applyAlignment="1">
      <alignment horizont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57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 applyProtection="1">
      <alignment horizontal="right" vertical="top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5" fillId="0" borderId="8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right" vertical="top"/>
      <protection locked="0"/>
    </xf>
    <xf numFmtId="0" fontId="9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Fill="1" applyBorder="1" applyAlignment="1" applyProtection="1">
      <alignment horizontal="right" vertical="top"/>
      <protection locked="0"/>
    </xf>
    <xf numFmtId="0" fontId="12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top"/>
      <protection locked="0"/>
    </xf>
    <xf numFmtId="0" fontId="4" fillId="5" borderId="10" xfId="0" applyFont="1" applyFill="1" applyBorder="1" applyAlignment="1" applyProtection="1">
      <alignment horizontal="center" vertical="top"/>
      <protection locked="0"/>
    </xf>
    <xf numFmtId="0" fontId="4" fillId="5" borderId="52" xfId="0" applyFont="1" applyFill="1" applyBorder="1" applyAlignment="1" applyProtection="1">
      <alignment horizontal="center" vertical="top"/>
      <protection locked="0"/>
    </xf>
    <xf numFmtId="0" fontId="8" fillId="0" borderId="0" xfId="0" applyFont="1" applyFill="1" applyBorder="1" applyAlignment="1" applyProtection="1">
      <alignment horizontal="left" vertical="top" wrapText="1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5" fillId="8" borderId="0" xfId="0" applyFont="1" applyFill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center" vertical="top"/>
      <protection locked="0"/>
    </xf>
    <xf numFmtId="0" fontId="3" fillId="0" borderId="10" xfId="0" applyFont="1" applyBorder="1" applyAlignment="1" applyProtection="1">
      <alignment horizontal="center" vertical="top"/>
      <protection locked="0"/>
    </xf>
    <xf numFmtId="0" fontId="3" fillId="0" borderId="52" xfId="0" applyFont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0" fontId="8" fillId="0" borderId="8" xfId="0" applyFont="1" applyFill="1" applyBorder="1" applyAlignment="1" applyProtection="1">
      <alignment horizontal="center" vertical="top"/>
      <protection locked="0"/>
    </xf>
    <xf numFmtId="0" fontId="4" fillId="2" borderId="5" xfId="0" applyFont="1" applyFill="1" applyBorder="1" applyAlignment="1" applyProtection="1">
      <alignment horizontal="left" vertical="top"/>
      <protection locked="0"/>
    </xf>
    <xf numFmtId="0" fontId="4" fillId="2" borderId="6" xfId="0" applyFont="1" applyFill="1" applyBorder="1" applyAlignment="1" applyProtection="1">
      <alignment horizontal="left" vertical="top"/>
      <protection locked="0"/>
    </xf>
    <xf numFmtId="0" fontId="15" fillId="0" borderId="5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54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5" fillId="0" borderId="50" xfId="0" applyFont="1" applyBorder="1" applyAlignment="1">
      <alignment horizontal="left" vertical="center"/>
    </xf>
    <xf numFmtId="0" fontId="15" fillId="0" borderId="49" xfId="0" applyFont="1" applyBorder="1" applyAlignment="1">
      <alignment horizontal="left" vertical="center"/>
    </xf>
    <xf numFmtId="0" fontId="15" fillId="0" borderId="58" xfId="0" applyFont="1" applyBorder="1" applyAlignment="1">
      <alignment horizontal="left" vertical="center"/>
    </xf>
    <xf numFmtId="0" fontId="15" fillId="0" borderId="24" xfId="0" applyFont="1" applyBorder="1" applyAlignment="1">
      <alignment horizontal="center"/>
    </xf>
    <xf numFmtId="0" fontId="15" fillId="0" borderId="59" xfId="0" applyFont="1" applyBorder="1" applyAlignment="1">
      <alignment horizontal="center"/>
    </xf>
    <xf numFmtId="0" fontId="18" fillId="0" borderId="8" xfId="0" applyFont="1" applyBorder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8" fillId="0" borderId="4" xfId="0" applyFont="1" applyBorder="1" applyAlignment="1" applyProtection="1">
      <alignment horizontal="left" vertical="center"/>
      <protection locked="0"/>
    </xf>
  </cellXfs>
  <cellStyles count="3">
    <cellStyle name="Moeda" xfId="1" builtinId="4"/>
    <cellStyle name="Normal" xfId="0" builtinId="0"/>
    <cellStyle name="Separador de milhares" xfId="2" builtinId="3"/>
  </cellStyles>
  <dxfs count="0"/>
  <tableStyles count="0" defaultTableStyle="TableStyleMedium2" defaultPivotStyle="PivotStyleLight16"/>
  <colors>
    <mruColors>
      <color rgb="FFFF7C8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123825</xdr:colOff>
      <xdr:row>248</xdr:row>
      <xdr:rowOff>66675</xdr:rowOff>
    </xdr:from>
    <xdr:to>
      <xdr:col>6</xdr:col>
      <xdr:colOff>304800</xdr:colOff>
      <xdr:row>250</xdr:row>
      <xdr:rowOff>9526</xdr:rowOff>
    </xdr:to>
    <xdr:sp macro="" textlink="">
      <xdr:nvSpPr>
        <xdr:cNvPr id="1905" name="Caixa de Texto 2"/>
        <xdr:cNvSpPr txBox="1">
          <a:spLocks noChangeArrowheads="1"/>
        </xdr:cNvSpPr>
      </xdr:nvSpPr>
      <xdr:spPr bwMode="auto">
        <a:xfrm>
          <a:off x="4029075" y="50977800"/>
          <a:ext cx="1809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485775</xdr:colOff>
      <xdr:row>228</xdr:row>
      <xdr:rowOff>0</xdr:rowOff>
    </xdr:from>
    <xdr:to>
      <xdr:col>2</xdr:col>
      <xdr:colOff>57149</xdr:colOff>
      <xdr:row>229</xdr:row>
      <xdr:rowOff>107074</xdr:rowOff>
    </xdr:to>
    <xdr:sp macro="" textlink="">
      <xdr:nvSpPr>
        <xdr:cNvPr id="1906" name="Text Box 12"/>
        <xdr:cNvSpPr txBox="1">
          <a:spLocks noChangeArrowheads="1"/>
        </xdr:cNvSpPr>
      </xdr:nvSpPr>
      <xdr:spPr bwMode="auto">
        <a:xfrm>
          <a:off x="1095375" y="38261925"/>
          <a:ext cx="1809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161925</xdr:colOff>
      <xdr:row>248</xdr:row>
      <xdr:rowOff>0</xdr:rowOff>
    </xdr:from>
    <xdr:to>
      <xdr:col>3</xdr:col>
      <xdr:colOff>342900</xdr:colOff>
      <xdr:row>249</xdr:row>
      <xdr:rowOff>104775</xdr:rowOff>
    </xdr:to>
    <xdr:sp macro="" textlink="">
      <xdr:nvSpPr>
        <xdr:cNvPr id="1907" name="Text Box 11"/>
        <xdr:cNvSpPr txBox="1">
          <a:spLocks noChangeArrowheads="1"/>
        </xdr:cNvSpPr>
      </xdr:nvSpPr>
      <xdr:spPr bwMode="auto">
        <a:xfrm>
          <a:off x="1990725" y="50911125"/>
          <a:ext cx="1809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2</xdr:row>
      <xdr:rowOff>47625</xdr:rowOff>
    </xdr:from>
    <xdr:to>
      <xdr:col>15</xdr:col>
      <xdr:colOff>581024</xdr:colOff>
      <xdr:row>3</xdr:row>
      <xdr:rowOff>152400</xdr:rowOff>
    </xdr:to>
    <xdr:sp macro="" textlink="">
      <xdr:nvSpPr>
        <xdr:cNvPr id="5" name="Texto 1"/>
        <xdr:cNvSpPr txBox="1">
          <a:spLocks noChangeArrowheads="1"/>
        </xdr:cNvSpPr>
      </xdr:nvSpPr>
      <xdr:spPr bwMode="auto">
        <a:xfrm>
          <a:off x="9524" y="371475"/>
          <a:ext cx="8524875" cy="266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Reforma do Prédio da Câmara Municipal de Vereadores de Condor</a:t>
          </a:r>
          <a:endParaRPr lang="pt-BR" sz="14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</xdr:colOff>
      <xdr:row>0</xdr:row>
      <xdr:rowOff>47625</xdr:rowOff>
    </xdr:from>
    <xdr:to>
      <xdr:col>15</xdr:col>
      <xdr:colOff>552450</xdr:colOff>
      <xdr:row>1</xdr:row>
      <xdr:rowOff>161924</xdr:rowOff>
    </xdr:to>
    <xdr:sp macro="" textlink="">
      <xdr:nvSpPr>
        <xdr:cNvPr id="7" name="Texto 2"/>
        <xdr:cNvSpPr txBox="1">
          <a:spLocks noChangeArrowheads="1"/>
        </xdr:cNvSpPr>
      </xdr:nvSpPr>
      <xdr:spPr bwMode="auto">
        <a:xfrm>
          <a:off x="1" y="47625"/>
          <a:ext cx="8505824" cy="27622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CRONOGRAMA   FÍSICO-FINANCEIRO</a:t>
          </a: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13"/>
  <sheetViews>
    <sheetView view="pageBreakPreview" zoomScale="130" zoomScaleSheetLayoutView="130" workbookViewId="0">
      <selection activeCell="L6" sqref="L6"/>
    </sheetView>
  </sheetViews>
  <sheetFormatPr defaultRowHeight="12.75"/>
  <cols>
    <col min="1" max="1" width="2.5703125" customWidth="1"/>
    <col min="5" max="5" width="10.140625" bestFit="1" customWidth="1"/>
    <col min="6" max="6" width="11.85546875" customWidth="1"/>
    <col min="7" max="7" width="5.42578125" customWidth="1"/>
    <col min="8" max="8" width="4" customWidth="1"/>
    <col min="9" max="9" width="8.7109375" style="3" bestFit="1" customWidth="1"/>
    <col min="10" max="10" width="10.140625" style="3" bestFit="1" customWidth="1"/>
    <col min="11" max="11" width="8.7109375" style="3" bestFit="1" customWidth="1"/>
    <col min="12" max="12" width="6.5703125" style="3" customWidth="1"/>
    <col min="13" max="13" width="5.85546875" style="3" customWidth="1"/>
    <col min="14" max="14" width="8.28515625" style="3" customWidth="1"/>
    <col min="15" max="16" width="15.7109375" customWidth="1"/>
  </cols>
  <sheetData>
    <row r="1" spans="1:14" ht="35.25" customHeight="1">
      <c r="A1" s="184" t="s">
        <v>29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12"/>
      <c r="M1" s="116"/>
      <c r="N1" s="116"/>
    </row>
    <row r="2" spans="1:14" ht="12.75" customHeight="1">
      <c r="A2" s="168" t="s">
        <v>135</v>
      </c>
      <c r="B2" s="168"/>
      <c r="C2" s="168"/>
      <c r="D2" s="168"/>
      <c r="E2" s="168"/>
      <c r="F2" s="168"/>
      <c r="G2" s="170" t="s">
        <v>188</v>
      </c>
      <c r="H2" s="170"/>
      <c r="I2" s="170"/>
      <c r="J2" s="170"/>
      <c r="K2" s="170"/>
      <c r="L2" s="33"/>
      <c r="M2" s="33"/>
      <c r="N2" s="33"/>
    </row>
    <row r="3" spans="1:14" ht="12.75" customHeight="1">
      <c r="A3" s="168" t="s">
        <v>136</v>
      </c>
      <c r="B3" s="168"/>
      <c r="C3" s="168"/>
      <c r="D3" s="168"/>
      <c r="E3" s="168"/>
      <c r="F3" s="168"/>
      <c r="G3" s="148" t="s">
        <v>36</v>
      </c>
      <c r="H3" s="168" t="s">
        <v>94</v>
      </c>
      <c r="I3" s="168"/>
      <c r="J3" s="33"/>
      <c r="K3" s="33"/>
      <c r="L3" s="33"/>
      <c r="M3" s="33"/>
      <c r="N3" s="33"/>
    </row>
    <row r="4" spans="1:14" ht="12.75" customHeight="1" thickBot="1">
      <c r="A4" s="169" t="s">
        <v>137</v>
      </c>
      <c r="B4" s="169"/>
      <c r="C4" s="169"/>
      <c r="D4" s="169"/>
      <c r="E4" s="169"/>
      <c r="F4" s="169"/>
      <c r="G4" s="169" t="s">
        <v>138</v>
      </c>
      <c r="H4" s="169"/>
      <c r="I4" s="169"/>
      <c r="J4" s="33"/>
      <c r="K4" s="33"/>
      <c r="L4" s="33"/>
      <c r="M4" s="33"/>
      <c r="N4" s="33"/>
    </row>
    <row r="5" spans="1:14" ht="12.75" customHeight="1" thickBot="1">
      <c r="A5" s="192" t="s">
        <v>0</v>
      </c>
      <c r="B5" s="193"/>
      <c r="C5" s="193"/>
      <c r="D5" s="193"/>
      <c r="E5" s="193"/>
      <c r="F5" s="194"/>
      <c r="G5" s="42" t="s">
        <v>1</v>
      </c>
      <c r="H5" s="42" t="s">
        <v>2</v>
      </c>
      <c r="I5" s="43" t="s">
        <v>3</v>
      </c>
      <c r="J5" s="43" t="s">
        <v>4</v>
      </c>
      <c r="K5" s="121" t="s">
        <v>5</v>
      </c>
      <c r="L5" s="122" t="s">
        <v>141</v>
      </c>
      <c r="M5" s="123" t="s">
        <v>142</v>
      </c>
      <c r="N5" s="124" t="s">
        <v>141</v>
      </c>
    </row>
    <row r="6" spans="1:14" ht="12.75" customHeight="1">
      <c r="A6" s="41" t="s">
        <v>6</v>
      </c>
      <c r="B6" s="15"/>
      <c r="C6" s="15"/>
      <c r="D6" s="15"/>
      <c r="E6" s="15"/>
      <c r="F6" s="15"/>
      <c r="G6" s="15"/>
      <c r="H6" s="15"/>
      <c r="I6" s="30"/>
      <c r="J6" s="30"/>
      <c r="K6" s="30"/>
      <c r="L6" s="149"/>
      <c r="M6" s="131" t="s">
        <v>143</v>
      </c>
      <c r="N6" s="132"/>
    </row>
    <row r="7" spans="1:14" ht="12.75" customHeight="1">
      <c r="A7" s="175">
        <v>1</v>
      </c>
      <c r="B7" s="180" t="s">
        <v>163</v>
      </c>
      <c r="C7" s="180"/>
      <c r="D7" s="180"/>
      <c r="E7" s="180"/>
      <c r="F7" s="180"/>
      <c r="G7" s="14">
        <v>2</v>
      </c>
      <c r="H7" s="14" t="s">
        <v>11</v>
      </c>
      <c r="I7" s="38"/>
      <c r="J7" s="38"/>
      <c r="K7" s="113"/>
      <c r="L7" s="120"/>
      <c r="M7" s="16"/>
      <c r="N7" s="17"/>
    </row>
    <row r="8" spans="1:14">
      <c r="A8" s="175"/>
      <c r="B8" s="180"/>
      <c r="C8" s="180"/>
      <c r="D8" s="180"/>
      <c r="E8" s="180"/>
      <c r="F8" s="180"/>
      <c r="G8" s="14"/>
      <c r="H8" s="14"/>
      <c r="I8" s="25">
        <f>I7*G7</f>
        <v>0</v>
      </c>
      <c r="J8" s="25">
        <f>J7*G7</f>
        <v>0</v>
      </c>
      <c r="K8" s="25">
        <f>J8+I8</f>
        <v>0</v>
      </c>
      <c r="L8" s="119" t="e">
        <f>(K8/K$11)*100</f>
        <v>#DIV/0!</v>
      </c>
      <c r="M8" s="25"/>
      <c r="N8" s="26"/>
    </row>
    <row r="9" spans="1:14">
      <c r="A9" s="175">
        <v>2</v>
      </c>
      <c r="B9" s="176" t="s">
        <v>168</v>
      </c>
      <c r="C9" s="176"/>
      <c r="D9" s="176"/>
      <c r="E9" s="176"/>
      <c r="F9" s="176"/>
      <c r="G9" s="14">
        <v>3</v>
      </c>
      <c r="H9" s="14" t="s">
        <v>11</v>
      </c>
      <c r="I9" s="38"/>
      <c r="J9" s="38"/>
      <c r="K9" s="113"/>
      <c r="L9" s="120"/>
      <c r="M9" s="16"/>
      <c r="N9" s="17"/>
    </row>
    <row r="10" spans="1:14" ht="17.25" customHeight="1">
      <c r="A10" s="175"/>
      <c r="B10" s="176"/>
      <c r="C10" s="176"/>
      <c r="D10" s="176"/>
      <c r="E10" s="176"/>
      <c r="F10" s="176"/>
      <c r="G10" s="14"/>
      <c r="H10" s="14"/>
      <c r="I10" s="25">
        <f>I9*G9</f>
        <v>0</v>
      </c>
      <c r="J10" s="25">
        <f>J9*G9</f>
        <v>0</v>
      </c>
      <c r="K10" s="25">
        <f>J10+I10</f>
        <v>0</v>
      </c>
      <c r="L10" s="119" t="e">
        <f>(K10/K$11)*100</f>
        <v>#DIV/0!</v>
      </c>
      <c r="M10" s="25"/>
      <c r="N10" s="26"/>
    </row>
    <row r="11" spans="1:14" s="6" customFormat="1" ht="12.75" customHeight="1">
      <c r="A11" s="18" t="s">
        <v>9</v>
      </c>
      <c r="B11" s="19"/>
      <c r="C11" s="19"/>
      <c r="D11" s="19"/>
      <c r="E11" s="19"/>
      <c r="F11" s="19"/>
      <c r="G11" s="19"/>
      <c r="H11" s="20" t="s">
        <v>8</v>
      </c>
      <c r="I11" s="39">
        <f>I8+I10</f>
        <v>0</v>
      </c>
      <c r="J11" s="39">
        <f>J8+J10</f>
        <v>0</v>
      </c>
      <c r="K11" s="39">
        <f>SUM(K7:K10)</f>
        <v>0</v>
      </c>
      <c r="L11" s="125" t="e">
        <f>SUM(L7:L10)</f>
        <v>#DIV/0!</v>
      </c>
      <c r="M11" s="39"/>
      <c r="N11" s="40" t="e">
        <f>K11/K$312*100</f>
        <v>#DIV/0!</v>
      </c>
    </row>
    <row r="12" spans="1:14" s="6" customFormat="1" ht="12.75" customHeight="1">
      <c r="A12" s="27"/>
      <c r="B12" s="13"/>
      <c r="C12" s="13"/>
      <c r="D12" s="13"/>
      <c r="E12" s="13"/>
      <c r="F12" s="13"/>
      <c r="G12" s="13"/>
      <c r="H12" s="28"/>
      <c r="I12" s="140"/>
      <c r="J12" s="140"/>
      <c r="K12" s="140"/>
      <c r="L12" s="140"/>
      <c r="M12" s="140"/>
      <c r="N12" s="140"/>
    </row>
    <row r="13" spans="1:14" ht="12.75" customHeight="1">
      <c r="A13" s="7"/>
      <c r="B13" s="6"/>
      <c r="C13" s="6"/>
      <c r="D13" s="6"/>
      <c r="E13" s="6"/>
      <c r="F13" s="6"/>
      <c r="G13" s="6"/>
      <c r="H13" s="8"/>
      <c r="I13" s="37"/>
      <c r="J13" s="37"/>
      <c r="K13" s="37"/>
      <c r="L13" s="37"/>
      <c r="M13" s="37"/>
      <c r="N13" s="37"/>
    </row>
    <row r="14" spans="1:14" ht="12.75" customHeight="1">
      <c r="A14" s="9" t="s">
        <v>10</v>
      </c>
      <c r="B14" s="10"/>
      <c r="C14" s="10"/>
      <c r="D14" s="10"/>
      <c r="E14" s="10"/>
      <c r="F14" s="10"/>
      <c r="G14" s="10"/>
      <c r="H14" s="10"/>
      <c r="I14" s="11"/>
      <c r="J14" s="11"/>
      <c r="K14" s="12"/>
      <c r="L14" s="11"/>
      <c r="M14" s="11"/>
      <c r="N14" s="12"/>
    </row>
    <row r="15" spans="1:14" ht="12.75" customHeight="1">
      <c r="A15" s="171">
        <v>1</v>
      </c>
      <c r="B15" s="172" t="s">
        <v>40</v>
      </c>
      <c r="C15" s="172"/>
      <c r="D15" s="172"/>
      <c r="E15" s="172"/>
      <c r="F15" s="172"/>
      <c r="G15" s="36">
        <v>10</v>
      </c>
      <c r="H15" s="14" t="s">
        <v>11</v>
      </c>
      <c r="I15" s="23"/>
      <c r="J15" s="23"/>
      <c r="K15" s="24"/>
      <c r="L15" s="30"/>
      <c r="M15" s="30"/>
      <c r="N15" s="24"/>
    </row>
    <row r="16" spans="1:14" ht="17.25" customHeight="1">
      <c r="A16" s="171"/>
      <c r="B16" s="172"/>
      <c r="C16" s="172"/>
      <c r="D16" s="172"/>
      <c r="E16" s="172"/>
      <c r="F16" s="172"/>
      <c r="G16" s="36"/>
      <c r="H16" s="14"/>
      <c r="I16" s="25">
        <f>I15*G15</f>
        <v>0</v>
      </c>
      <c r="J16" s="25">
        <f>J15*G15</f>
        <v>0</v>
      </c>
      <c r="K16" s="26">
        <f>J16+I16</f>
        <v>0</v>
      </c>
      <c r="L16" s="25" t="e">
        <f>K16/K$19*100</f>
        <v>#DIV/0!</v>
      </c>
      <c r="M16" s="25"/>
      <c r="N16" s="26"/>
    </row>
    <row r="17" spans="1:14" ht="12.75" customHeight="1">
      <c r="A17" s="171">
        <f>A15+1</f>
        <v>2</v>
      </c>
      <c r="B17" s="172" t="s">
        <v>41</v>
      </c>
      <c r="C17" s="172"/>
      <c r="D17" s="172"/>
      <c r="E17" s="172"/>
      <c r="F17" s="172"/>
      <c r="G17" s="36">
        <v>10</v>
      </c>
      <c r="H17" s="14" t="s">
        <v>11</v>
      </c>
      <c r="I17" s="57"/>
      <c r="J17" s="57"/>
      <c r="K17" s="17"/>
      <c r="L17" s="16"/>
      <c r="M17" s="16"/>
      <c r="N17" s="17"/>
    </row>
    <row r="18" spans="1:14" ht="24" customHeight="1">
      <c r="A18" s="171"/>
      <c r="B18" s="172"/>
      <c r="C18" s="172"/>
      <c r="D18" s="172"/>
      <c r="E18" s="172"/>
      <c r="F18" s="172"/>
      <c r="G18" s="15"/>
      <c r="H18" s="15"/>
      <c r="I18" s="25">
        <f>I17*G17</f>
        <v>0</v>
      </c>
      <c r="J18" s="25">
        <f>J17*G17</f>
        <v>0</v>
      </c>
      <c r="K18" s="26">
        <f>J18+I18</f>
        <v>0</v>
      </c>
      <c r="L18" s="25" t="e">
        <f>K18/K$19*100</f>
        <v>#DIV/0!</v>
      </c>
      <c r="M18" s="25"/>
      <c r="N18" s="26"/>
    </row>
    <row r="19" spans="1:14" s="6" customFormat="1" ht="12.75" customHeight="1">
      <c r="A19" s="18" t="s">
        <v>13</v>
      </c>
      <c r="B19" s="19"/>
      <c r="C19" s="19"/>
      <c r="D19" s="19"/>
      <c r="E19" s="19"/>
      <c r="F19" s="19"/>
      <c r="G19" s="19"/>
      <c r="H19" s="20" t="s">
        <v>8</v>
      </c>
      <c r="I19" s="21">
        <f>I16+I18</f>
        <v>0</v>
      </c>
      <c r="J19" s="21">
        <f>J16+J18</f>
        <v>0</v>
      </c>
      <c r="K19" s="22">
        <f>SUM(K16:K18)</f>
        <v>0</v>
      </c>
      <c r="L19" s="21" t="e">
        <f>SUM(L16:L18)</f>
        <v>#DIV/0!</v>
      </c>
      <c r="M19" s="21"/>
      <c r="N19" s="40" t="e">
        <f>K19/K$312*100</f>
        <v>#DIV/0!</v>
      </c>
    </row>
    <row r="20" spans="1:14" s="6" customFormat="1" ht="12.75" customHeight="1">
      <c r="A20" s="27"/>
      <c r="B20" s="13"/>
      <c r="C20" s="13"/>
      <c r="D20" s="13"/>
      <c r="E20" s="13"/>
      <c r="F20" s="13"/>
      <c r="G20" s="13"/>
      <c r="H20" s="28"/>
      <c r="I20" s="29"/>
      <c r="J20" s="29"/>
      <c r="K20" s="29"/>
      <c r="L20" s="29"/>
      <c r="M20" s="29"/>
      <c r="N20" s="140"/>
    </row>
    <row r="21" spans="1:14" ht="12.75" customHeight="1">
      <c r="A21" s="7"/>
      <c r="B21" s="6"/>
      <c r="C21" s="6"/>
      <c r="D21" s="6"/>
      <c r="E21" s="6"/>
      <c r="F21" s="6"/>
      <c r="G21" s="6"/>
      <c r="H21" s="8"/>
      <c r="I21" s="4"/>
      <c r="J21" s="4"/>
      <c r="K21" s="4"/>
      <c r="L21" s="4"/>
      <c r="M21" s="4"/>
      <c r="N21" s="4"/>
    </row>
    <row r="22" spans="1:14" ht="14.25" customHeight="1">
      <c r="A22" s="9" t="s">
        <v>14</v>
      </c>
      <c r="B22" s="10"/>
      <c r="C22" s="10"/>
      <c r="D22" s="56"/>
      <c r="E22" s="56"/>
      <c r="F22" s="56"/>
      <c r="G22" s="10"/>
      <c r="H22" s="10"/>
      <c r="I22" s="11"/>
      <c r="J22" s="11"/>
      <c r="K22" s="11"/>
      <c r="L22" s="117"/>
      <c r="M22" s="11"/>
      <c r="N22" s="12"/>
    </row>
    <row r="23" spans="1:14" ht="12.75" customHeight="1">
      <c r="A23" s="171">
        <v>1</v>
      </c>
      <c r="B23" s="172" t="s">
        <v>179</v>
      </c>
      <c r="C23" s="172"/>
      <c r="D23" s="172"/>
      <c r="E23" s="172"/>
      <c r="F23" s="172"/>
      <c r="G23" s="36">
        <v>8.4600000000000009</v>
      </c>
      <c r="H23" s="14" t="s">
        <v>11</v>
      </c>
      <c r="I23" s="23"/>
      <c r="J23" s="23"/>
      <c r="K23" s="30"/>
      <c r="L23" s="118"/>
      <c r="M23" s="30"/>
      <c r="N23" s="24"/>
    </row>
    <row r="24" spans="1:14" ht="12.75" customHeight="1">
      <c r="A24" s="171"/>
      <c r="B24" s="172"/>
      <c r="C24" s="172"/>
      <c r="D24" s="172"/>
      <c r="E24" s="172"/>
      <c r="F24" s="172"/>
      <c r="G24" s="15"/>
      <c r="H24" s="15"/>
      <c r="I24" s="25">
        <f>I23*G23</f>
        <v>0</v>
      </c>
      <c r="J24" s="25">
        <f>J23*G23</f>
        <v>0</v>
      </c>
      <c r="K24" s="25">
        <f>J24+I24</f>
        <v>0</v>
      </c>
      <c r="L24" s="119" t="e">
        <f>K24/K$33*100</f>
        <v>#DIV/0!</v>
      </c>
      <c r="M24" s="25"/>
      <c r="N24" s="26"/>
    </row>
    <row r="25" spans="1:14" ht="12.75" customHeight="1">
      <c r="A25" s="171">
        <v>2</v>
      </c>
      <c r="B25" s="172" t="s">
        <v>146</v>
      </c>
      <c r="C25" s="172"/>
      <c r="D25" s="172"/>
      <c r="E25" s="172"/>
      <c r="F25" s="172"/>
      <c r="G25" s="36">
        <v>2.76</v>
      </c>
      <c r="H25" s="14" t="s">
        <v>11</v>
      </c>
      <c r="I25" s="23"/>
      <c r="J25" s="23"/>
      <c r="K25" s="30"/>
      <c r="L25" s="118"/>
      <c r="M25" s="30"/>
      <c r="N25" s="24"/>
    </row>
    <row r="26" spans="1:14" ht="12.75" customHeight="1">
      <c r="A26" s="171"/>
      <c r="B26" s="172"/>
      <c r="C26" s="172"/>
      <c r="D26" s="172"/>
      <c r="E26" s="172"/>
      <c r="F26" s="172"/>
      <c r="G26" s="36"/>
      <c r="H26" s="14"/>
      <c r="I26" s="58">
        <f>I25*G25</f>
        <v>0</v>
      </c>
      <c r="J26" s="25">
        <f>J25*G25</f>
        <v>0</v>
      </c>
      <c r="K26" s="25">
        <f>J26+I26</f>
        <v>0</v>
      </c>
      <c r="L26" s="119" t="e">
        <f t="shared" ref="L26" si="0">K26/K$33*100</f>
        <v>#DIV/0!</v>
      </c>
      <c r="M26" s="25"/>
      <c r="N26" s="26"/>
    </row>
    <row r="27" spans="1:14" ht="12.75" customHeight="1">
      <c r="A27" s="171">
        <v>3</v>
      </c>
      <c r="B27" s="172" t="s">
        <v>38</v>
      </c>
      <c r="C27" s="172"/>
      <c r="D27" s="172"/>
      <c r="E27" s="172"/>
      <c r="F27" s="172"/>
      <c r="G27" s="36">
        <v>33.119999999999997</v>
      </c>
      <c r="H27" s="14" t="s">
        <v>7</v>
      </c>
      <c r="I27" s="57"/>
      <c r="J27" s="57"/>
      <c r="K27" s="16"/>
      <c r="L27" s="118"/>
      <c r="M27" s="30"/>
      <c r="N27" s="24"/>
    </row>
    <row r="28" spans="1:14" ht="12.75" customHeight="1">
      <c r="A28" s="171"/>
      <c r="B28" s="172"/>
      <c r="C28" s="172"/>
      <c r="D28" s="172"/>
      <c r="E28" s="172"/>
      <c r="F28" s="172"/>
      <c r="G28" s="15"/>
      <c r="H28" s="15"/>
      <c r="I28" s="59">
        <f>I27*G27</f>
        <v>0</v>
      </c>
      <c r="J28" s="59">
        <f>J27*G27</f>
        <v>0</v>
      </c>
      <c r="K28" s="59">
        <f>J28+I28</f>
        <v>0</v>
      </c>
      <c r="L28" s="119" t="e">
        <f t="shared" ref="L28" si="1">K28/K$33*100</f>
        <v>#DIV/0!</v>
      </c>
      <c r="M28" s="25"/>
      <c r="N28" s="26"/>
    </row>
    <row r="29" spans="1:14" ht="12.75" customHeight="1">
      <c r="A29" s="171">
        <v>4</v>
      </c>
      <c r="B29" s="172" t="s">
        <v>145</v>
      </c>
      <c r="C29" s="172"/>
      <c r="D29" s="172"/>
      <c r="E29" s="172"/>
      <c r="F29" s="172"/>
      <c r="G29" s="36">
        <v>420</v>
      </c>
      <c r="H29" s="14" t="s">
        <v>37</v>
      </c>
      <c r="I29" s="57"/>
      <c r="J29" s="57"/>
      <c r="K29" s="16"/>
      <c r="L29" s="118"/>
      <c r="M29" s="30"/>
      <c r="N29" s="24"/>
    </row>
    <row r="30" spans="1:14" ht="12.75" customHeight="1">
      <c r="A30" s="171"/>
      <c r="B30" s="172"/>
      <c r="C30" s="172"/>
      <c r="D30" s="172"/>
      <c r="E30" s="172"/>
      <c r="F30" s="172"/>
      <c r="G30" s="15"/>
      <c r="H30" s="15"/>
      <c r="I30" s="59">
        <f>I29*G29</f>
        <v>0</v>
      </c>
      <c r="J30" s="59">
        <f>J29*G29</f>
        <v>0</v>
      </c>
      <c r="K30" s="59">
        <f>I30+J30</f>
        <v>0</v>
      </c>
      <c r="L30" s="119" t="e">
        <f t="shared" ref="L30" si="2">K30/K$33*100</f>
        <v>#DIV/0!</v>
      </c>
      <c r="M30" s="25"/>
      <c r="N30" s="26"/>
    </row>
    <row r="31" spans="1:14" ht="12.75" customHeight="1">
      <c r="A31" s="171">
        <v>5</v>
      </c>
      <c r="B31" s="176" t="s">
        <v>147</v>
      </c>
      <c r="C31" s="176"/>
      <c r="D31" s="176"/>
      <c r="E31" s="176"/>
      <c r="F31" s="176"/>
      <c r="G31" s="36">
        <v>19</v>
      </c>
      <c r="H31" s="14" t="s">
        <v>7</v>
      </c>
      <c r="I31" s="57"/>
      <c r="J31" s="57"/>
      <c r="K31" s="16"/>
      <c r="L31" s="118"/>
      <c r="M31" s="30"/>
      <c r="N31" s="24"/>
    </row>
    <row r="32" spans="1:14" ht="19.5" customHeight="1">
      <c r="A32" s="171"/>
      <c r="B32" s="176"/>
      <c r="C32" s="176"/>
      <c r="D32" s="176"/>
      <c r="E32" s="176"/>
      <c r="F32" s="176"/>
      <c r="G32" s="15"/>
      <c r="H32" s="15"/>
      <c r="I32" s="59">
        <f>I31*G31</f>
        <v>0</v>
      </c>
      <c r="J32" s="59">
        <f>J31*G31</f>
        <v>0</v>
      </c>
      <c r="K32" s="59">
        <f>I32+J32</f>
        <v>0</v>
      </c>
      <c r="L32" s="119" t="e">
        <f t="shared" ref="L32" si="3">K32/K$33*100</f>
        <v>#DIV/0!</v>
      </c>
      <c r="M32" s="25"/>
      <c r="N32" s="26"/>
    </row>
    <row r="33" spans="1:14" ht="12.75" customHeight="1">
      <c r="A33" s="139" t="s">
        <v>15</v>
      </c>
      <c r="B33" s="19"/>
      <c r="C33" s="19"/>
      <c r="D33" s="19"/>
      <c r="E33" s="19"/>
      <c r="F33" s="19"/>
      <c r="G33" s="19"/>
      <c r="H33" s="20" t="s">
        <v>8</v>
      </c>
      <c r="I33" s="21">
        <f>I24+I26+I28+I30+I32</f>
        <v>0</v>
      </c>
      <c r="J33" s="21">
        <f>J24+J26+J28+J30+J32</f>
        <v>0</v>
      </c>
      <c r="K33" s="21">
        <f>SUM(K23:K32)</f>
        <v>0</v>
      </c>
      <c r="L33" s="126" t="e">
        <f>SUM(L24:L32)</f>
        <v>#DIV/0!</v>
      </c>
      <c r="M33" s="21"/>
      <c r="N33" s="40" t="e">
        <f>K33/K$312*100</f>
        <v>#DIV/0!</v>
      </c>
    </row>
    <row r="34" spans="1:14" ht="12.75" customHeight="1">
      <c r="A34" s="27"/>
      <c r="B34" s="13"/>
      <c r="C34" s="13"/>
      <c r="D34" s="13"/>
      <c r="E34" s="13"/>
      <c r="F34" s="13"/>
      <c r="G34" s="13"/>
      <c r="H34" s="28"/>
      <c r="I34" s="29"/>
      <c r="J34" s="29"/>
      <c r="K34" s="29"/>
      <c r="L34" s="29"/>
      <c r="M34" s="29"/>
      <c r="N34" s="140"/>
    </row>
    <row r="35" spans="1:14" ht="12.75" customHeight="1">
      <c r="A35" s="27"/>
      <c r="B35" s="13"/>
      <c r="C35" s="143"/>
      <c r="D35" s="143"/>
      <c r="E35" s="143"/>
      <c r="F35" s="13"/>
      <c r="G35" s="13"/>
      <c r="H35" s="28"/>
      <c r="I35" s="29"/>
      <c r="J35" s="29"/>
      <c r="K35" s="29"/>
      <c r="L35" s="29"/>
      <c r="M35" s="29"/>
      <c r="N35" s="29"/>
    </row>
    <row r="36" spans="1:14" s="6" customFormat="1" ht="12.75" customHeight="1">
      <c r="A36" s="9" t="s">
        <v>16</v>
      </c>
      <c r="B36" s="10"/>
      <c r="C36" s="53"/>
      <c r="D36" s="53"/>
      <c r="E36" s="53"/>
      <c r="F36" s="10"/>
      <c r="G36" s="10"/>
      <c r="H36" s="10"/>
      <c r="I36" s="11"/>
      <c r="J36" s="11"/>
      <c r="K36" s="12"/>
      <c r="L36" s="11"/>
      <c r="M36" s="11"/>
      <c r="N36" s="12"/>
    </row>
    <row r="37" spans="1:14" ht="12.75" customHeight="1">
      <c r="A37" s="181">
        <v>1</v>
      </c>
      <c r="B37" s="174" t="s">
        <v>175</v>
      </c>
      <c r="C37" s="189"/>
      <c r="D37" s="189"/>
      <c r="E37" s="189"/>
      <c r="F37" s="189"/>
      <c r="G37" s="50">
        <v>10.98</v>
      </c>
      <c r="H37" s="45" t="s">
        <v>11</v>
      </c>
      <c r="I37" s="46"/>
      <c r="J37" s="46"/>
      <c r="K37" s="47"/>
      <c r="L37" s="114"/>
      <c r="M37" s="114"/>
      <c r="N37" s="47"/>
    </row>
    <row r="38" spans="1:14" ht="25.5" customHeight="1">
      <c r="A38" s="181"/>
      <c r="B38" s="189"/>
      <c r="C38" s="189"/>
      <c r="D38" s="189"/>
      <c r="E38" s="189"/>
      <c r="F38" s="189"/>
      <c r="G38" s="44"/>
      <c r="H38" s="44"/>
      <c r="I38" s="48">
        <f>I37*G37</f>
        <v>0</v>
      </c>
      <c r="J38" s="48">
        <f>J37*G37</f>
        <v>0</v>
      </c>
      <c r="K38" s="49">
        <f>J38+I38</f>
        <v>0</v>
      </c>
      <c r="L38" s="48" t="e">
        <f>K38/K$49*100</f>
        <v>#DIV/0!</v>
      </c>
      <c r="M38" s="48"/>
      <c r="N38" s="49"/>
    </row>
    <row r="39" spans="1:14" ht="12.75" customHeight="1">
      <c r="A39" s="181">
        <v>2</v>
      </c>
      <c r="B39" s="174" t="s">
        <v>180</v>
      </c>
      <c r="C39" s="174"/>
      <c r="D39" s="174"/>
      <c r="E39" s="174"/>
      <c r="F39" s="174"/>
      <c r="G39" s="50">
        <f>(G37)*80</f>
        <v>878.40000000000009</v>
      </c>
      <c r="H39" s="45" t="s">
        <v>37</v>
      </c>
      <c r="I39" s="46"/>
      <c r="J39" s="46"/>
      <c r="K39" s="47"/>
      <c r="L39" s="114"/>
      <c r="M39" s="114"/>
      <c r="N39" s="47"/>
    </row>
    <row r="40" spans="1:14" ht="12.75" customHeight="1">
      <c r="A40" s="181"/>
      <c r="B40" s="174"/>
      <c r="C40" s="174"/>
      <c r="D40" s="174"/>
      <c r="E40" s="174"/>
      <c r="F40" s="174"/>
      <c r="G40" s="44"/>
      <c r="H40" s="45"/>
      <c r="I40" s="48">
        <f>I39*G39</f>
        <v>0</v>
      </c>
      <c r="J40" s="48">
        <f>J39*G39</f>
        <v>0</v>
      </c>
      <c r="K40" s="49">
        <f>J40+I40</f>
        <v>0</v>
      </c>
      <c r="L40" s="48" t="e">
        <f t="shared" ref="L40" si="4">K40/K$49*100</f>
        <v>#DIV/0!</v>
      </c>
      <c r="M40" s="48"/>
      <c r="N40" s="49"/>
    </row>
    <row r="41" spans="1:14" ht="12.75" customHeight="1">
      <c r="A41" s="181">
        <v>3</v>
      </c>
      <c r="B41" s="174" t="s">
        <v>144</v>
      </c>
      <c r="C41" s="174"/>
      <c r="D41" s="174"/>
      <c r="E41" s="174"/>
      <c r="F41" s="174"/>
      <c r="G41" s="45">
        <v>101.76</v>
      </c>
      <c r="H41" s="45" t="s">
        <v>7</v>
      </c>
      <c r="I41" s="46"/>
      <c r="J41" s="46"/>
      <c r="K41" s="47"/>
      <c r="L41" s="114"/>
      <c r="M41" s="114"/>
      <c r="N41" s="47"/>
    </row>
    <row r="42" spans="1:14" ht="21.75" customHeight="1">
      <c r="A42" s="181"/>
      <c r="B42" s="174"/>
      <c r="C42" s="174"/>
      <c r="D42" s="174"/>
      <c r="E42" s="174"/>
      <c r="F42" s="174"/>
      <c r="G42" s="44"/>
      <c r="H42" s="44"/>
      <c r="I42" s="48">
        <f>I41*G41</f>
        <v>0</v>
      </c>
      <c r="J42" s="48">
        <f>J41*G41</f>
        <v>0</v>
      </c>
      <c r="K42" s="49">
        <f>J42+I42</f>
        <v>0</v>
      </c>
      <c r="L42" s="48" t="e">
        <f t="shared" ref="L42" si="5">K42/K$49*100</f>
        <v>#DIV/0!</v>
      </c>
      <c r="M42" s="48"/>
      <c r="N42" s="49"/>
    </row>
    <row r="43" spans="1:14" ht="12.75" customHeight="1">
      <c r="A43" s="181">
        <v>4</v>
      </c>
      <c r="B43" s="179" t="s">
        <v>148</v>
      </c>
      <c r="C43" s="179"/>
      <c r="D43" s="179"/>
      <c r="E43" s="179"/>
      <c r="F43" s="179"/>
      <c r="G43" s="133">
        <v>1.5</v>
      </c>
      <c r="H43" s="45" t="s">
        <v>11</v>
      </c>
      <c r="I43" s="46"/>
      <c r="J43" s="46"/>
      <c r="K43" s="47"/>
      <c r="L43" s="114"/>
      <c r="M43" s="114"/>
      <c r="N43" s="47"/>
    </row>
    <row r="44" spans="1:14" ht="20.25" customHeight="1">
      <c r="A44" s="181"/>
      <c r="B44" s="179"/>
      <c r="C44" s="179"/>
      <c r="D44" s="179"/>
      <c r="E44" s="179"/>
      <c r="F44" s="179"/>
      <c r="G44" s="44"/>
      <c r="H44" s="44"/>
      <c r="I44" s="48">
        <f>I43*G43</f>
        <v>0</v>
      </c>
      <c r="J44" s="48">
        <f>J43*G43</f>
        <v>0</v>
      </c>
      <c r="K44" s="49">
        <f>J44+I44</f>
        <v>0</v>
      </c>
      <c r="L44" s="48" t="e">
        <f t="shared" ref="L44" si="6">K44/K$49*100</f>
        <v>#DIV/0!</v>
      </c>
      <c r="M44" s="48"/>
      <c r="N44" s="49"/>
    </row>
    <row r="45" spans="1:14" ht="12" customHeight="1">
      <c r="A45" s="181">
        <v>5</v>
      </c>
      <c r="B45" s="174" t="s">
        <v>169</v>
      </c>
      <c r="C45" s="174"/>
      <c r="D45" s="174"/>
      <c r="E45" s="174"/>
      <c r="F45" s="174"/>
      <c r="G45" s="133">
        <v>4.3</v>
      </c>
      <c r="H45" s="45" t="s">
        <v>37</v>
      </c>
      <c r="I45" s="46"/>
      <c r="J45" s="46"/>
      <c r="K45" s="47"/>
      <c r="L45" s="114"/>
      <c r="M45" s="114"/>
      <c r="N45" s="47"/>
    </row>
    <row r="46" spans="1:14" ht="20.25" customHeight="1">
      <c r="A46" s="181"/>
      <c r="B46" s="174"/>
      <c r="C46" s="174"/>
      <c r="D46" s="174"/>
      <c r="E46" s="174"/>
      <c r="F46" s="174"/>
      <c r="G46" s="44"/>
      <c r="H46" s="44"/>
      <c r="I46" s="48">
        <f>I45*G45</f>
        <v>0</v>
      </c>
      <c r="J46" s="48">
        <f>J45*G45</f>
        <v>0</v>
      </c>
      <c r="K46" s="49">
        <f>J46+I46</f>
        <v>0</v>
      </c>
      <c r="L46" s="48" t="e">
        <f t="shared" ref="L46" si="7">K46/K$49*100</f>
        <v>#DIV/0!</v>
      </c>
      <c r="M46" s="48"/>
      <c r="N46" s="49"/>
    </row>
    <row r="47" spans="1:14" ht="12" customHeight="1">
      <c r="A47" s="181">
        <v>6</v>
      </c>
      <c r="B47" s="174" t="s">
        <v>176</v>
      </c>
      <c r="C47" s="174"/>
      <c r="D47" s="174"/>
      <c r="E47" s="174"/>
      <c r="F47" s="174"/>
      <c r="G47" s="133">
        <v>6.5</v>
      </c>
      <c r="H47" s="45" t="s">
        <v>7</v>
      </c>
      <c r="I47" s="46"/>
      <c r="J47" s="46"/>
      <c r="K47" s="47"/>
      <c r="L47" s="114"/>
      <c r="M47" s="114"/>
      <c r="N47" s="47"/>
    </row>
    <row r="48" spans="1:14" ht="18" customHeight="1">
      <c r="A48" s="181"/>
      <c r="B48" s="174"/>
      <c r="C48" s="174"/>
      <c r="D48" s="174"/>
      <c r="E48" s="174"/>
      <c r="F48" s="174"/>
      <c r="G48" s="44"/>
      <c r="H48" s="44"/>
      <c r="I48" s="48">
        <f>I47*G47</f>
        <v>0</v>
      </c>
      <c r="J48" s="48">
        <f>J47*G47</f>
        <v>0</v>
      </c>
      <c r="K48" s="49">
        <f>J48+I48</f>
        <v>0</v>
      </c>
      <c r="L48" s="48" t="e">
        <f t="shared" ref="L48" si="8">K48/K$49*100</f>
        <v>#DIV/0!</v>
      </c>
      <c r="M48" s="48"/>
      <c r="N48" s="49"/>
    </row>
    <row r="49" spans="1:14" ht="12" customHeight="1">
      <c r="A49" s="18" t="s">
        <v>17</v>
      </c>
      <c r="B49" s="19"/>
      <c r="C49" s="19"/>
      <c r="D49" s="19"/>
      <c r="E49" s="19"/>
      <c r="F49" s="19"/>
      <c r="G49" s="19"/>
      <c r="H49" s="20" t="s">
        <v>8</v>
      </c>
      <c r="I49" s="21">
        <f>I38+I40+I42+I44+I46+I48</f>
        <v>0</v>
      </c>
      <c r="J49" s="21">
        <f>J38+J40+J42+J44+J46+J48</f>
        <v>0</v>
      </c>
      <c r="K49" s="22">
        <f>SUM(K37:K48)</f>
        <v>0</v>
      </c>
      <c r="L49" s="21" t="e">
        <f>SUM(L38:L48)</f>
        <v>#DIV/0!</v>
      </c>
      <c r="M49" s="21"/>
      <c r="N49" s="40" t="e">
        <f>K49/K$312*100</f>
        <v>#DIV/0!</v>
      </c>
    </row>
    <row r="50" spans="1:14" ht="12" customHeight="1">
      <c r="A50" s="27"/>
      <c r="B50" s="13"/>
      <c r="C50" s="13"/>
      <c r="D50" s="13"/>
      <c r="E50" s="13"/>
      <c r="F50" s="13"/>
      <c r="G50" s="13"/>
      <c r="H50" s="28"/>
      <c r="I50" s="29"/>
      <c r="J50" s="29"/>
      <c r="K50" s="29"/>
      <c r="L50" s="29"/>
      <c r="M50" s="29"/>
      <c r="N50" s="140"/>
    </row>
    <row r="51" spans="1:14" ht="12" customHeight="1">
      <c r="A51" s="27"/>
      <c r="B51" s="13"/>
      <c r="C51" s="13"/>
      <c r="D51" s="13"/>
      <c r="E51" s="13"/>
      <c r="F51" s="13"/>
      <c r="G51" s="13"/>
      <c r="H51" s="28"/>
      <c r="I51" s="29"/>
      <c r="J51" s="29"/>
      <c r="K51" s="29"/>
      <c r="L51" s="29"/>
      <c r="M51" s="29"/>
      <c r="N51" s="140"/>
    </row>
    <row r="52" spans="1:14" ht="12" customHeight="1">
      <c r="A52" s="27"/>
      <c r="B52" s="13"/>
      <c r="C52" s="13"/>
      <c r="D52" s="13"/>
      <c r="E52" s="13"/>
      <c r="F52" s="13"/>
      <c r="G52" s="13"/>
      <c r="H52" s="28"/>
      <c r="I52" s="29"/>
      <c r="J52" s="29"/>
      <c r="K52" s="29"/>
      <c r="L52" s="29"/>
      <c r="M52" s="29"/>
      <c r="N52" s="140"/>
    </row>
    <row r="53" spans="1:14" ht="12" customHeight="1">
      <c r="A53" s="27"/>
      <c r="B53" s="13"/>
      <c r="C53" s="13"/>
      <c r="D53" s="13"/>
      <c r="E53" s="13"/>
      <c r="F53" s="13"/>
      <c r="G53" s="13"/>
      <c r="H53" s="28"/>
      <c r="I53" s="29"/>
      <c r="J53" s="29"/>
      <c r="K53" s="29"/>
      <c r="L53" s="29"/>
      <c r="M53" s="29"/>
      <c r="N53" s="140"/>
    </row>
    <row r="54" spans="1:14" ht="12" customHeight="1">
      <c r="A54" s="27"/>
      <c r="B54" s="13"/>
      <c r="C54" s="13"/>
      <c r="D54" s="13"/>
      <c r="E54" s="13"/>
      <c r="F54" s="13"/>
      <c r="G54" s="13"/>
      <c r="H54" s="28"/>
      <c r="I54" s="29"/>
      <c r="J54" s="29"/>
      <c r="K54" s="29"/>
      <c r="L54" s="29"/>
      <c r="M54" s="29"/>
      <c r="N54" s="140"/>
    </row>
    <row r="55" spans="1:14" ht="12" customHeight="1">
      <c r="A55" s="7"/>
      <c r="B55" s="6"/>
      <c r="C55" s="6"/>
      <c r="D55" s="6"/>
      <c r="E55" s="6"/>
      <c r="F55" s="6"/>
      <c r="G55" s="6"/>
      <c r="H55" s="8"/>
      <c r="I55" s="4"/>
      <c r="J55" s="4"/>
      <c r="K55" s="4"/>
      <c r="L55" s="4"/>
      <c r="M55" s="4"/>
      <c r="N55" s="4"/>
    </row>
    <row r="56" spans="1:14" s="6" customFormat="1" ht="12.75" customHeight="1">
      <c r="A56" s="9" t="s">
        <v>18</v>
      </c>
      <c r="B56" s="10"/>
      <c r="C56" s="10"/>
      <c r="D56" s="134"/>
      <c r="E56" s="10"/>
      <c r="F56" s="10"/>
      <c r="G56" s="10"/>
      <c r="H56" s="10"/>
      <c r="I56" s="11"/>
      <c r="J56" s="11"/>
      <c r="K56" s="11"/>
      <c r="L56" s="117"/>
      <c r="M56" s="11"/>
      <c r="N56" s="12"/>
    </row>
    <row r="57" spans="1:14" ht="12.75" customHeight="1">
      <c r="A57" s="196">
        <v>1</v>
      </c>
      <c r="B57" s="172" t="s">
        <v>39</v>
      </c>
      <c r="C57" s="172"/>
      <c r="D57" s="172"/>
      <c r="E57" s="172"/>
      <c r="F57" s="172"/>
      <c r="G57" s="36">
        <v>43.7</v>
      </c>
      <c r="H57" s="14" t="s">
        <v>7</v>
      </c>
      <c r="I57" s="60"/>
      <c r="J57" s="60"/>
      <c r="L57" s="118"/>
      <c r="M57" s="30"/>
      <c r="N57" s="24"/>
    </row>
    <row r="58" spans="1:14" ht="12.75" customHeight="1">
      <c r="A58" s="196"/>
      <c r="B58" s="172"/>
      <c r="C58" s="172"/>
      <c r="D58" s="172"/>
      <c r="E58" s="172"/>
      <c r="F58" s="172"/>
      <c r="G58" s="15"/>
      <c r="H58" s="15"/>
      <c r="I58" s="25">
        <f>I57*G57</f>
        <v>0</v>
      </c>
      <c r="J58" s="25">
        <f>J57*G57</f>
        <v>0</v>
      </c>
      <c r="K58" s="25">
        <f>J58+I58</f>
        <v>0</v>
      </c>
      <c r="L58" s="119" t="e">
        <f>K58/K59*100</f>
        <v>#DIV/0!</v>
      </c>
      <c r="M58" s="25"/>
      <c r="N58" s="26"/>
    </row>
    <row r="59" spans="1:14" ht="12.75" customHeight="1">
      <c r="A59" s="18" t="s">
        <v>19</v>
      </c>
      <c r="B59" s="19"/>
      <c r="C59" s="19"/>
      <c r="D59" s="19"/>
      <c r="E59" s="19"/>
      <c r="F59" s="19"/>
      <c r="G59" s="19"/>
      <c r="H59" s="20" t="s">
        <v>8</v>
      </c>
      <c r="I59" s="21">
        <f>I58</f>
        <v>0</v>
      </c>
      <c r="J59" s="21">
        <f>J58</f>
        <v>0</v>
      </c>
      <c r="K59" s="21">
        <f>SUM(K57:K58)</f>
        <v>0</v>
      </c>
      <c r="L59" s="126" t="e">
        <f>SUM(L57:L58)</f>
        <v>#DIV/0!</v>
      </c>
      <c r="M59" s="21"/>
      <c r="N59" s="40" t="e">
        <f>K59/K$312*100</f>
        <v>#DIV/0!</v>
      </c>
    </row>
    <row r="60" spans="1:14" ht="12.75" customHeight="1">
      <c r="A60" s="27"/>
      <c r="B60" s="13"/>
      <c r="C60" s="13"/>
      <c r="D60" s="13"/>
      <c r="E60" s="13"/>
      <c r="F60" s="13"/>
      <c r="G60" s="13"/>
      <c r="H60" s="28"/>
      <c r="I60" s="29"/>
      <c r="J60" s="29"/>
      <c r="K60" s="29"/>
      <c r="L60" s="29"/>
      <c r="M60" s="29"/>
      <c r="N60" s="140"/>
    </row>
    <row r="61" spans="1:14" ht="12.75" customHeight="1">
      <c r="A61" s="7"/>
      <c r="B61" s="6"/>
      <c r="C61" s="6"/>
      <c r="D61" s="6"/>
      <c r="E61" s="6"/>
      <c r="F61" s="6"/>
      <c r="G61" s="6"/>
      <c r="H61" s="8"/>
      <c r="I61" s="4"/>
      <c r="J61" s="4"/>
      <c r="K61" s="4"/>
      <c r="L61" s="4"/>
      <c r="M61" s="4"/>
      <c r="N61" s="4"/>
    </row>
    <row r="62" spans="1:14" s="6" customFormat="1" ht="12.75" customHeight="1">
      <c r="A62" s="9" t="s">
        <v>30</v>
      </c>
      <c r="B62" s="10"/>
      <c r="C62" s="10"/>
      <c r="D62" s="10"/>
      <c r="E62" s="10"/>
      <c r="F62" s="10"/>
      <c r="G62" s="10"/>
      <c r="H62" s="10"/>
      <c r="I62" s="11"/>
      <c r="J62" s="11"/>
      <c r="K62" s="11"/>
      <c r="L62" s="117"/>
      <c r="M62" s="11"/>
      <c r="N62" s="12"/>
    </row>
    <row r="63" spans="1:14" ht="12.75" customHeight="1">
      <c r="A63" s="171">
        <v>1</v>
      </c>
      <c r="B63" s="172" t="s">
        <v>181</v>
      </c>
      <c r="C63" s="172"/>
      <c r="D63" s="172"/>
      <c r="E63" s="172"/>
      <c r="F63" s="172"/>
      <c r="G63" s="36">
        <v>226</v>
      </c>
      <c r="H63" s="14" t="s">
        <v>7</v>
      </c>
      <c r="I63" s="23"/>
      <c r="J63" s="23"/>
      <c r="K63" s="30"/>
      <c r="L63" s="118"/>
      <c r="M63" s="30"/>
      <c r="N63" s="24"/>
    </row>
    <row r="64" spans="1:14" ht="12.75" customHeight="1">
      <c r="A64" s="171"/>
      <c r="B64" s="172"/>
      <c r="C64" s="172"/>
      <c r="D64" s="172"/>
      <c r="E64" s="172"/>
      <c r="F64" s="172"/>
      <c r="G64" s="36"/>
      <c r="H64" s="14"/>
      <c r="I64" s="25">
        <f>I63*G63</f>
        <v>0</v>
      </c>
      <c r="J64" s="25">
        <f>J63*G63</f>
        <v>0</v>
      </c>
      <c r="K64" s="25">
        <f>J64+I64</f>
        <v>0</v>
      </c>
      <c r="L64" s="119" t="e">
        <f>K64/K$70*100</f>
        <v>#DIV/0!</v>
      </c>
      <c r="M64" s="25"/>
      <c r="N64" s="26"/>
    </row>
    <row r="65" spans="1:14" ht="12.75" customHeight="1">
      <c r="A65" s="171"/>
      <c r="B65" s="172"/>
      <c r="C65" s="172"/>
      <c r="D65" s="172"/>
      <c r="E65" s="172"/>
      <c r="F65" s="172"/>
      <c r="G65" s="15"/>
      <c r="H65" s="15"/>
      <c r="L65" s="118"/>
      <c r="M65" s="30"/>
      <c r="N65" s="24"/>
    </row>
    <row r="66" spans="1:14" ht="12.75" customHeight="1">
      <c r="A66" s="181">
        <v>2</v>
      </c>
      <c r="B66" s="179" t="s">
        <v>149</v>
      </c>
      <c r="C66" s="179"/>
      <c r="D66" s="179"/>
      <c r="E66" s="179"/>
      <c r="F66" s="179"/>
      <c r="G66" s="50">
        <v>40</v>
      </c>
      <c r="H66" s="45" t="s">
        <v>12</v>
      </c>
      <c r="I66" s="46"/>
      <c r="J66" s="46"/>
      <c r="K66" s="114"/>
      <c r="L66" s="127"/>
      <c r="M66" s="114"/>
      <c r="N66" s="47"/>
    </row>
    <row r="67" spans="1:14" ht="12.75" customHeight="1">
      <c r="A67" s="181"/>
      <c r="B67" s="179"/>
      <c r="C67" s="179"/>
      <c r="D67" s="179"/>
      <c r="E67" s="179"/>
      <c r="F67" s="179"/>
      <c r="H67" s="44"/>
      <c r="I67" s="48">
        <f>I66*G66</f>
        <v>0</v>
      </c>
      <c r="J67" s="48">
        <f>J66*G66</f>
        <v>0</v>
      </c>
      <c r="K67" s="48">
        <f>J67+I67</f>
        <v>0</v>
      </c>
      <c r="L67" s="119" t="e">
        <f>K67/K$70*100</f>
        <v>#DIV/0!</v>
      </c>
      <c r="M67" s="48"/>
      <c r="N67" s="49"/>
    </row>
    <row r="68" spans="1:14" ht="12.75" customHeight="1">
      <c r="A68" s="181">
        <v>3</v>
      </c>
      <c r="B68" s="179" t="s">
        <v>150</v>
      </c>
      <c r="C68" s="179"/>
      <c r="D68" s="179"/>
      <c r="E68" s="179"/>
      <c r="F68" s="179"/>
      <c r="G68" s="50">
        <v>40</v>
      </c>
      <c r="H68" s="45" t="s">
        <v>12</v>
      </c>
      <c r="I68" s="46"/>
      <c r="J68" s="46"/>
      <c r="K68" s="114"/>
      <c r="L68" s="127"/>
      <c r="M68" s="114"/>
      <c r="N68" s="47"/>
    </row>
    <row r="69" spans="1:14" ht="12.75" customHeight="1">
      <c r="A69" s="181"/>
      <c r="B69" s="179"/>
      <c r="C69" s="179"/>
      <c r="D69" s="179"/>
      <c r="E69" s="179"/>
      <c r="F69" s="179"/>
      <c r="H69" s="44"/>
      <c r="I69" s="48">
        <f>I68*G68</f>
        <v>0</v>
      </c>
      <c r="J69" s="48">
        <f>J68*G68</f>
        <v>0</v>
      </c>
      <c r="K69" s="48">
        <f>J69+I69</f>
        <v>0</v>
      </c>
      <c r="L69" s="119" t="e">
        <f>K69/K$70*100</f>
        <v>#DIV/0!</v>
      </c>
      <c r="M69" s="48"/>
      <c r="N69" s="49"/>
    </row>
    <row r="70" spans="1:14" ht="12.75" customHeight="1">
      <c r="A70" s="18" t="s">
        <v>20</v>
      </c>
      <c r="B70" s="19"/>
      <c r="C70" s="19"/>
      <c r="D70" s="19"/>
      <c r="E70" s="19"/>
      <c r="F70" s="19"/>
      <c r="G70" s="19"/>
      <c r="H70" s="20" t="s">
        <v>8</v>
      </c>
      <c r="I70" s="21">
        <f>I67+I64+I69</f>
        <v>0</v>
      </c>
      <c r="J70" s="21">
        <f>J67+J64+J69</f>
        <v>0</v>
      </c>
      <c r="K70" s="21">
        <f>SUM(K63:K69)</f>
        <v>0</v>
      </c>
      <c r="L70" s="126" t="e">
        <f>SUM(L63:L69)</f>
        <v>#DIV/0!</v>
      </c>
      <c r="M70" s="21"/>
      <c r="N70" s="40" t="e">
        <f>K70/K$312*100</f>
        <v>#DIV/0!</v>
      </c>
    </row>
    <row r="71" spans="1:14" ht="12.75" customHeight="1">
      <c r="A71" s="27"/>
      <c r="B71" s="13"/>
      <c r="C71" s="13"/>
      <c r="D71" s="13"/>
      <c r="E71" s="13"/>
      <c r="F71" s="13"/>
      <c r="G71" s="13"/>
      <c r="H71" s="28"/>
      <c r="I71" s="29"/>
      <c r="J71" s="29"/>
      <c r="K71" s="29"/>
      <c r="L71" s="29"/>
      <c r="M71" s="29"/>
      <c r="N71" s="140"/>
    </row>
    <row r="72" spans="1:14" ht="12.75" customHeight="1">
      <c r="A72" s="27"/>
      <c r="B72" s="13"/>
      <c r="C72" s="13"/>
      <c r="D72" s="13"/>
      <c r="E72" s="13"/>
      <c r="F72" s="13"/>
      <c r="G72" s="13"/>
      <c r="H72" s="28"/>
      <c r="I72" s="29"/>
      <c r="J72" s="29"/>
      <c r="K72" s="29"/>
      <c r="L72" s="29"/>
      <c r="M72" s="29"/>
      <c r="N72" s="140"/>
    </row>
    <row r="73" spans="1:14" ht="12.75" customHeight="1">
      <c r="A73" s="7"/>
      <c r="B73" s="6"/>
      <c r="C73" s="6"/>
      <c r="D73" s="6"/>
      <c r="E73" s="6"/>
      <c r="F73" s="6"/>
      <c r="G73" s="6"/>
      <c r="H73" s="8"/>
      <c r="I73" s="4"/>
      <c r="J73" s="4"/>
      <c r="K73" s="4"/>
      <c r="L73" s="4"/>
      <c r="M73" s="4"/>
      <c r="N73" s="4"/>
    </row>
    <row r="74" spans="1:14" s="6" customFormat="1" ht="12.75" customHeight="1">
      <c r="A74" s="9" t="s">
        <v>95</v>
      </c>
      <c r="B74" s="10"/>
      <c r="C74" s="10"/>
      <c r="D74" s="10"/>
      <c r="E74" s="10"/>
      <c r="F74" s="10"/>
      <c r="G74" s="10"/>
      <c r="H74" s="10"/>
      <c r="I74" s="11"/>
      <c r="J74" s="11"/>
      <c r="K74" s="12"/>
      <c r="L74" s="11"/>
      <c r="M74" s="11"/>
      <c r="N74" s="12"/>
    </row>
    <row r="75" spans="1:14" s="6" customFormat="1" ht="12.75" customHeight="1">
      <c r="A75" s="171">
        <v>1</v>
      </c>
      <c r="B75" s="176" t="s">
        <v>182</v>
      </c>
      <c r="C75" s="188"/>
      <c r="D75" s="188"/>
      <c r="E75" s="188"/>
      <c r="F75" s="188"/>
      <c r="G75" s="36">
        <v>85.5</v>
      </c>
      <c r="H75" s="14" t="s">
        <v>7</v>
      </c>
      <c r="I75" s="23"/>
      <c r="J75" s="23"/>
      <c r="K75" s="24"/>
      <c r="L75" s="30"/>
      <c r="M75" s="30"/>
      <c r="N75" s="24"/>
    </row>
    <row r="76" spans="1:14" s="6" customFormat="1" ht="17.25" customHeight="1">
      <c r="A76" s="171"/>
      <c r="B76" s="188"/>
      <c r="C76" s="188"/>
      <c r="D76" s="188"/>
      <c r="E76" s="188"/>
      <c r="F76" s="188"/>
      <c r="G76" s="15"/>
      <c r="H76" s="15"/>
      <c r="I76" s="25">
        <f>I75*G75</f>
        <v>0</v>
      </c>
      <c r="J76" s="25">
        <f>J75*G75</f>
        <v>0</v>
      </c>
      <c r="K76" s="26">
        <f>J76+I76</f>
        <v>0</v>
      </c>
      <c r="L76" s="25" t="e">
        <f>K76/K$81*100</f>
        <v>#DIV/0!</v>
      </c>
      <c r="M76" s="25"/>
      <c r="N76" s="26"/>
    </row>
    <row r="77" spans="1:14" s="6" customFormat="1" ht="12.75" customHeight="1">
      <c r="A77" s="171">
        <v>2</v>
      </c>
      <c r="B77" s="172" t="s">
        <v>151</v>
      </c>
      <c r="C77" s="173"/>
      <c r="D77" s="173"/>
      <c r="E77" s="173"/>
      <c r="F77" s="173"/>
      <c r="G77" s="36">
        <v>36.25</v>
      </c>
      <c r="H77" s="14" t="s">
        <v>7</v>
      </c>
      <c r="I77" s="23"/>
      <c r="J77" s="23"/>
      <c r="K77" s="24"/>
      <c r="L77" s="30"/>
      <c r="M77" s="30"/>
      <c r="N77" s="24"/>
    </row>
    <row r="78" spans="1:14" s="6" customFormat="1" ht="12.75" customHeight="1">
      <c r="A78" s="171"/>
      <c r="B78" s="173"/>
      <c r="C78" s="173"/>
      <c r="D78" s="173"/>
      <c r="E78" s="173"/>
      <c r="F78" s="173"/>
      <c r="G78" s="15"/>
      <c r="H78" s="15"/>
      <c r="I78" s="25">
        <f>I77*G77</f>
        <v>0</v>
      </c>
      <c r="J78" s="25">
        <f>J77*G77</f>
        <v>0</v>
      </c>
      <c r="K78" s="26">
        <f>J78+I78</f>
        <v>0</v>
      </c>
      <c r="L78" s="25" t="e">
        <f>K78/K$81*100</f>
        <v>#DIV/0!</v>
      </c>
      <c r="M78" s="25"/>
      <c r="N78" s="26"/>
    </row>
    <row r="79" spans="1:14" s="6" customFormat="1" ht="12.75" customHeight="1">
      <c r="A79" s="171">
        <v>3</v>
      </c>
      <c r="B79" s="172" t="s">
        <v>152</v>
      </c>
      <c r="C79" s="173"/>
      <c r="D79" s="173"/>
      <c r="E79" s="173"/>
      <c r="F79" s="173"/>
      <c r="G79" s="36">
        <v>32</v>
      </c>
      <c r="H79" s="14" t="s">
        <v>12</v>
      </c>
      <c r="I79" s="23"/>
      <c r="J79" s="23"/>
      <c r="K79" s="24"/>
      <c r="L79" s="30"/>
      <c r="M79" s="30"/>
      <c r="N79" s="24"/>
    </row>
    <row r="80" spans="1:14" s="6" customFormat="1" ht="12.75" customHeight="1">
      <c r="A80" s="171"/>
      <c r="B80" s="173"/>
      <c r="C80" s="173"/>
      <c r="D80" s="173"/>
      <c r="E80" s="173"/>
      <c r="F80" s="173"/>
      <c r="G80" s="15"/>
      <c r="H80" s="15"/>
      <c r="I80" s="25">
        <f>I79*G79</f>
        <v>0</v>
      </c>
      <c r="J80" s="25">
        <f>J79*G79</f>
        <v>0</v>
      </c>
      <c r="K80" s="26">
        <f>J80+I80</f>
        <v>0</v>
      </c>
      <c r="L80" s="25" t="e">
        <f>K80/K$81*100</f>
        <v>#DIV/0!</v>
      </c>
      <c r="M80" s="25"/>
      <c r="N80" s="26"/>
    </row>
    <row r="81" spans="1:14" s="6" customFormat="1" ht="12.75" customHeight="1">
      <c r="A81" s="139" t="s">
        <v>21</v>
      </c>
      <c r="B81" s="19"/>
      <c r="C81" s="19"/>
      <c r="D81" s="19"/>
      <c r="E81" s="19"/>
      <c r="F81" s="19"/>
      <c r="G81" s="19"/>
      <c r="H81" s="20" t="s">
        <v>8</v>
      </c>
      <c r="I81" s="21">
        <f>I76+I78+I80</f>
        <v>0</v>
      </c>
      <c r="J81" s="21">
        <f>J76+J78+J80</f>
        <v>0</v>
      </c>
      <c r="K81" s="22">
        <f>SUM(K75:K80)</f>
        <v>0</v>
      </c>
      <c r="L81" s="21" t="e">
        <f>SUM(L75:L80)</f>
        <v>#DIV/0!</v>
      </c>
      <c r="M81" s="21"/>
      <c r="N81" s="40" t="e">
        <f>K81/K$312*100</f>
        <v>#DIV/0!</v>
      </c>
    </row>
    <row r="82" spans="1:14" s="6" customFormat="1" ht="12.75" customHeight="1">
      <c r="A82" s="27"/>
      <c r="B82" s="13"/>
      <c r="C82" s="13"/>
      <c r="D82" s="13"/>
      <c r="E82" s="13"/>
      <c r="F82" s="13"/>
      <c r="G82" s="13"/>
      <c r="H82" s="28"/>
      <c r="I82" s="29"/>
      <c r="J82" s="29"/>
      <c r="K82" s="29"/>
      <c r="L82" s="29"/>
      <c r="M82" s="29"/>
      <c r="N82" s="140"/>
    </row>
    <row r="83" spans="1:14" s="6" customFormat="1" ht="12.75" customHeight="1">
      <c r="A83" s="27"/>
      <c r="B83" s="13"/>
      <c r="C83" s="13"/>
      <c r="D83" s="13"/>
      <c r="E83" s="13"/>
      <c r="F83" s="13"/>
      <c r="G83" s="13"/>
      <c r="H83" s="28"/>
      <c r="I83" s="29"/>
      <c r="J83" s="29"/>
      <c r="K83" s="29"/>
      <c r="L83" s="29"/>
      <c r="M83" s="29"/>
      <c r="N83" s="140"/>
    </row>
    <row r="84" spans="1:14" s="6" customFormat="1" ht="12.75" customHeight="1">
      <c r="A84" s="27"/>
      <c r="B84" s="13"/>
      <c r="C84" s="13"/>
      <c r="D84" s="13"/>
      <c r="E84" s="13"/>
      <c r="F84" s="13"/>
      <c r="G84" s="13"/>
      <c r="H84" s="28"/>
      <c r="I84" s="29"/>
      <c r="J84" s="29"/>
      <c r="K84" s="29"/>
      <c r="L84" s="29"/>
      <c r="M84" s="29"/>
      <c r="N84" s="29"/>
    </row>
    <row r="85" spans="1:14" s="6" customFormat="1" ht="12.75" customHeight="1">
      <c r="A85" s="9" t="s">
        <v>96</v>
      </c>
      <c r="B85" s="10"/>
      <c r="C85" s="10"/>
      <c r="D85" s="10"/>
      <c r="E85" s="10"/>
      <c r="F85" s="10"/>
      <c r="G85" s="10"/>
      <c r="H85" s="10"/>
      <c r="I85" s="11"/>
      <c r="J85" s="11"/>
      <c r="K85" s="12"/>
      <c r="L85" s="11"/>
      <c r="M85" s="11"/>
      <c r="N85" s="12"/>
    </row>
    <row r="86" spans="1:14" ht="12.75" customHeight="1">
      <c r="A86" s="171">
        <v>1</v>
      </c>
      <c r="B86" s="176" t="s">
        <v>153</v>
      </c>
      <c r="C86" s="188"/>
      <c r="D86" s="188"/>
      <c r="E86" s="188"/>
      <c r="F86" s="188"/>
      <c r="G86" s="14">
        <v>54</v>
      </c>
      <c r="H86" s="14" t="s">
        <v>7</v>
      </c>
      <c r="I86" s="23"/>
      <c r="J86" s="23"/>
      <c r="K86" s="24"/>
      <c r="L86" s="30"/>
      <c r="M86" s="30"/>
      <c r="N86" s="24"/>
    </row>
    <row r="87" spans="1:14" ht="15" customHeight="1">
      <c r="A87" s="171"/>
      <c r="B87" s="188"/>
      <c r="C87" s="188"/>
      <c r="D87" s="188"/>
      <c r="E87" s="188"/>
      <c r="F87" s="188"/>
      <c r="G87" s="15"/>
      <c r="H87" s="15"/>
      <c r="I87" s="25">
        <f>I86*G86</f>
        <v>0</v>
      </c>
      <c r="J87" s="25">
        <f>J86*G86</f>
        <v>0</v>
      </c>
      <c r="K87" s="26">
        <f>J87+I87</f>
        <v>0</v>
      </c>
      <c r="L87" s="25" t="e">
        <f>K87/K$94*100</f>
        <v>#DIV/0!</v>
      </c>
      <c r="M87" s="25"/>
      <c r="N87" s="26"/>
    </row>
    <row r="88" spans="1:14" ht="12.75" customHeight="1">
      <c r="A88" s="171">
        <v>2</v>
      </c>
      <c r="B88" s="176" t="s">
        <v>42</v>
      </c>
      <c r="C88" s="188"/>
      <c r="D88" s="188"/>
      <c r="E88" s="188"/>
      <c r="F88" s="188"/>
      <c r="G88" s="14">
        <v>249</v>
      </c>
      <c r="H88" s="14" t="s">
        <v>7</v>
      </c>
      <c r="I88" s="23"/>
      <c r="J88" s="23"/>
      <c r="K88" s="24"/>
      <c r="L88" s="16"/>
      <c r="M88" s="16"/>
      <c r="N88" s="17"/>
    </row>
    <row r="89" spans="1:14" ht="23.25" customHeight="1">
      <c r="A89" s="171"/>
      <c r="B89" s="188"/>
      <c r="C89" s="188"/>
      <c r="D89" s="188"/>
      <c r="E89" s="188"/>
      <c r="F89" s="188"/>
      <c r="G89" s="15"/>
      <c r="H89" s="15"/>
      <c r="I89" s="25">
        <f>I88*G88</f>
        <v>0</v>
      </c>
      <c r="J89" s="25">
        <f>J88*G88</f>
        <v>0</v>
      </c>
      <c r="K89" s="26">
        <f>J89+I89</f>
        <v>0</v>
      </c>
      <c r="L89" s="25" t="e">
        <f>K89/K$94*100</f>
        <v>#DIV/0!</v>
      </c>
      <c r="M89" s="25"/>
      <c r="N89" s="26"/>
    </row>
    <row r="90" spans="1:14" ht="12.75" customHeight="1">
      <c r="A90" s="181">
        <v>3</v>
      </c>
      <c r="B90" s="179" t="s">
        <v>43</v>
      </c>
      <c r="C90" s="182"/>
      <c r="D90" s="182"/>
      <c r="E90" s="182"/>
      <c r="F90" s="182"/>
      <c r="G90" s="45">
        <v>212</v>
      </c>
      <c r="H90" s="55" t="s">
        <v>12</v>
      </c>
      <c r="I90" s="46"/>
      <c r="J90" s="46"/>
      <c r="K90" s="47"/>
      <c r="L90" s="16"/>
      <c r="M90" s="16"/>
      <c r="N90" s="17"/>
    </row>
    <row r="91" spans="1:14" ht="12.75" customHeight="1">
      <c r="A91" s="181"/>
      <c r="B91" s="182"/>
      <c r="C91" s="182"/>
      <c r="D91" s="182"/>
      <c r="E91" s="182"/>
      <c r="F91" s="182"/>
      <c r="G91" s="44"/>
      <c r="H91" s="44"/>
      <c r="I91" s="48">
        <f>I90*G90</f>
        <v>0</v>
      </c>
      <c r="J91" s="48">
        <f>J90*G90</f>
        <v>0</v>
      </c>
      <c r="K91" s="49">
        <f>J91+I91</f>
        <v>0</v>
      </c>
      <c r="L91" s="25" t="e">
        <f>K91/K$94*100</f>
        <v>#DIV/0!</v>
      </c>
      <c r="M91" s="25"/>
      <c r="N91" s="26"/>
    </row>
    <row r="92" spans="1:14" ht="12.75" customHeight="1">
      <c r="A92" s="181">
        <v>4</v>
      </c>
      <c r="B92" s="179" t="s">
        <v>154</v>
      </c>
      <c r="C92" s="182"/>
      <c r="D92" s="182"/>
      <c r="E92" s="182"/>
      <c r="F92" s="182"/>
      <c r="G92" s="45">
        <v>54</v>
      </c>
      <c r="H92" s="45" t="s">
        <v>7</v>
      </c>
      <c r="I92" s="46"/>
      <c r="J92" s="46"/>
      <c r="K92" s="47"/>
      <c r="L92" s="16"/>
      <c r="M92" s="16"/>
      <c r="N92" s="17"/>
    </row>
    <row r="93" spans="1:14" ht="18.75" customHeight="1">
      <c r="A93" s="181"/>
      <c r="B93" s="182"/>
      <c r="C93" s="182"/>
      <c r="D93" s="182"/>
      <c r="E93" s="182"/>
      <c r="F93" s="182"/>
      <c r="G93" s="44"/>
      <c r="H93" s="44"/>
      <c r="I93" s="48">
        <f>I92*G92</f>
        <v>0</v>
      </c>
      <c r="J93" s="48">
        <f>J92*G92</f>
        <v>0</v>
      </c>
      <c r="K93" s="49">
        <f>J93+I93</f>
        <v>0</v>
      </c>
      <c r="L93" s="25" t="e">
        <f>K93/K$94*100</f>
        <v>#DIV/0!</v>
      </c>
      <c r="M93" s="25"/>
      <c r="N93" s="26"/>
    </row>
    <row r="94" spans="1:14" ht="12.75" customHeight="1">
      <c r="A94" s="18" t="s">
        <v>22</v>
      </c>
      <c r="B94" s="19"/>
      <c r="C94" s="19"/>
      <c r="D94" s="19"/>
      <c r="E94" s="19"/>
      <c r="F94" s="19"/>
      <c r="G94" s="19"/>
      <c r="H94" s="20" t="s">
        <v>8</v>
      </c>
      <c r="I94" s="21">
        <f>I87+I89+I91+I93</f>
        <v>0</v>
      </c>
      <c r="J94" s="21">
        <f>J87+J89+J91+J93</f>
        <v>0</v>
      </c>
      <c r="K94" s="22">
        <f>SUM(K86:K93)</f>
        <v>0</v>
      </c>
      <c r="L94" s="21" t="e">
        <f>SUM(L87:L93)</f>
        <v>#DIV/0!</v>
      </c>
      <c r="M94" s="21"/>
      <c r="N94" s="40" t="e">
        <f>K94/K$312*100</f>
        <v>#DIV/0!</v>
      </c>
    </row>
    <row r="95" spans="1:14" ht="12.75" customHeight="1">
      <c r="A95" s="27"/>
      <c r="B95" s="13"/>
      <c r="C95" s="13"/>
      <c r="D95" s="13"/>
      <c r="E95" s="13"/>
      <c r="F95" s="13"/>
      <c r="G95" s="13"/>
      <c r="H95" s="28"/>
      <c r="I95" s="29"/>
      <c r="J95" s="29"/>
      <c r="K95" s="29"/>
      <c r="L95" s="29"/>
      <c r="M95" s="29"/>
      <c r="N95" s="140"/>
    </row>
    <row r="96" spans="1:14" ht="12.75" customHeight="1">
      <c r="A96" s="27"/>
      <c r="B96" s="13"/>
      <c r="C96" s="13"/>
      <c r="D96" s="13"/>
      <c r="E96" s="13"/>
      <c r="F96" s="13"/>
      <c r="G96" s="13"/>
      <c r="H96" s="28"/>
      <c r="I96" s="29"/>
      <c r="J96" s="29"/>
      <c r="K96" s="29"/>
      <c r="L96" s="29"/>
      <c r="M96" s="29"/>
      <c r="N96" s="140"/>
    </row>
    <row r="97" spans="1:14" ht="12.75" customHeight="1">
      <c r="A97" s="7"/>
      <c r="B97" s="6"/>
      <c r="C97" s="6"/>
      <c r="D97" s="6"/>
      <c r="E97" s="6"/>
      <c r="F97" s="6"/>
      <c r="G97" s="6"/>
      <c r="H97" s="8"/>
      <c r="I97" s="4"/>
      <c r="J97" s="4"/>
      <c r="K97" s="4"/>
      <c r="L97" s="4"/>
      <c r="M97" s="4"/>
      <c r="N97" s="4"/>
    </row>
    <row r="98" spans="1:14" s="6" customFormat="1" ht="12.75" customHeight="1">
      <c r="A98" s="9" t="s">
        <v>97</v>
      </c>
      <c r="B98" s="10"/>
      <c r="C98" s="10"/>
      <c r="D98" s="10"/>
      <c r="E98" s="10"/>
      <c r="F98" s="10"/>
      <c r="G98" s="10"/>
      <c r="H98" s="10"/>
      <c r="I98" s="11"/>
      <c r="J98" s="11"/>
      <c r="K98" s="12"/>
      <c r="L98" s="11"/>
      <c r="M98" s="11"/>
      <c r="N98" s="12"/>
    </row>
    <row r="99" spans="1:14" ht="12.75" customHeight="1">
      <c r="A99" s="171">
        <v>1</v>
      </c>
      <c r="B99" s="172" t="s">
        <v>51</v>
      </c>
      <c r="C99" s="172"/>
      <c r="D99" s="172"/>
      <c r="E99" s="172"/>
      <c r="F99" s="172"/>
      <c r="G99" s="14">
        <v>474</v>
      </c>
      <c r="H99" s="14" t="s">
        <v>7</v>
      </c>
      <c r="I99" s="23"/>
      <c r="J99" s="23"/>
      <c r="K99" s="24"/>
      <c r="L99" s="30"/>
      <c r="M99" s="30"/>
      <c r="N99" s="24"/>
    </row>
    <row r="100" spans="1:14" ht="18.75" customHeight="1">
      <c r="A100" s="171"/>
      <c r="B100" s="172"/>
      <c r="C100" s="172"/>
      <c r="D100" s="172"/>
      <c r="E100" s="172"/>
      <c r="F100" s="172"/>
      <c r="G100" s="15"/>
      <c r="H100" s="15"/>
      <c r="I100" s="25">
        <f>I99*G99</f>
        <v>0</v>
      </c>
      <c r="J100" s="25">
        <f>J99*G99</f>
        <v>0</v>
      </c>
      <c r="K100" s="26">
        <f>J100+I100</f>
        <v>0</v>
      </c>
      <c r="L100" s="25" t="e">
        <f>K100/K$105*100</f>
        <v>#DIV/0!</v>
      </c>
      <c r="M100" s="25"/>
      <c r="N100" s="26"/>
    </row>
    <row r="101" spans="1:14" ht="12.75" customHeight="1">
      <c r="A101" s="171">
        <v>2</v>
      </c>
      <c r="B101" s="172" t="s">
        <v>52</v>
      </c>
      <c r="C101" s="172"/>
      <c r="D101" s="172"/>
      <c r="E101" s="172"/>
      <c r="F101" s="172"/>
      <c r="G101" s="14">
        <v>474</v>
      </c>
      <c r="H101" s="14" t="s">
        <v>7</v>
      </c>
      <c r="I101" s="23"/>
      <c r="J101" s="23"/>
      <c r="K101" s="24"/>
      <c r="L101" s="16"/>
      <c r="M101" s="16"/>
      <c r="N101" s="17"/>
    </row>
    <row r="102" spans="1:14" ht="27.75" customHeight="1">
      <c r="A102" s="171"/>
      <c r="B102" s="172"/>
      <c r="C102" s="172"/>
      <c r="D102" s="172"/>
      <c r="E102" s="172"/>
      <c r="F102" s="172"/>
      <c r="G102" s="15"/>
      <c r="H102" s="15"/>
      <c r="I102" s="25">
        <f>I101*G101</f>
        <v>0</v>
      </c>
      <c r="J102" s="25">
        <f>J101*G101</f>
        <v>0</v>
      </c>
      <c r="K102" s="26">
        <f>J102+I102</f>
        <v>0</v>
      </c>
      <c r="L102" s="25" t="e">
        <f>K102/K$105*100</f>
        <v>#DIV/0!</v>
      </c>
      <c r="M102" s="25"/>
      <c r="N102" s="26"/>
    </row>
    <row r="103" spans="1:14" ht="12.75" customHeight="1">
      <c r="A103" s="171">
        <v>3</v>
      </c>
      <c r="B103" s="191" t="s">
        <v>44</v>
      </c>
      <c r="C103" s="191"/>
      <c r="D103" s="191"/>
      <c r="E103" s="191"/>
      <c r="F103" s="191"/>
      <c r="G103" s="14">
        <v>91</v>
      </c>
      <c r="H103" s="14" t="s">
        <v>7</v>
      </c>
      <c r="I103" s="23"/>
      <c r="J103" s="23"/>
      <c r="K103" s="24"/>
      <c r="L103" s="16"/>
      <c r="M103" s="16"/>
      <c r="N103" s="17"/>
    </row>
    <row r="104" spans="1:14" ht="18.75" customHeight="1">
      <c r="A104" s="171"/>
      <c r="B104" s="191"/>
      <c r="C104" s="191"/>
      <c r="D104" s="191"/>
      <c r="E104" s="191"/>
      <c r="F104" s="191"/>
      <c r="G104" s="15"/>
      <c r="H104" s="15"/>
      <c r="I104" s="25">
        <f>I103*G103</f>
        <v>0</v>
      </c>
      <c r="J104" s="25">
        <f>J103*G103</f>
        <v>0</v>
      </c>
      <c r="K104" s="26">
        <f>J104+I104</f>
        <v>0</v>
      </c>
      <c r="L104" s="25" t="e">
        <f>K104/K$105*100</f>
        <v>#DIV/0!</v>
      </c>
      <c r="M104" s="25"/>
      <c r="N104" s="26"/>
    </row>
    <row r="105" spans="1:14" ht="12.75" customHeight="1">
      <c r="A105" s="18" t="s">
        <v>23</v>
      </c>
      <c r="B105" s="19"/>
      <c r="C105" s="19"/>
      <c r="D105" s="19"/>
      <c r="E105" s="19"/>
      <c r="F105" s="19"/>
      <c r="G105" s="19"/>
      <c r="H105" s="20" t="s">
        <v>8</v>
      </c>
      <c r="I105" s="21">
        <f>I100+I102+I104</f>
        <v>0</v>
      </c>
      <c r="J105" s="21">
        <f>J100+J102+J104</f>
        <v>0</v>
      </c>
      <c r="K105" s="22">
        <f>SUM(K99:K104)</f>
        <v>0</v>
      </c>
      <c r="L105" s="21" t="e">
        <f>SUM(L100:L104)</f>
        <v>#DIV/0!</v>
      </c>
      <c r="M105" s="21"/>
      <c r="N105" s="40" t="e">
        <f>K105/K$312*100</f>
        <v>#DIV/0!</v>
      </c>
    </row>
    <row r="106" spans="1:14" ht="12.75" customHeight="1">
      <c r="A106" s="27"/>
      <c r="B106" s="13"/>
      <c r="C106" s="13"/>
      <c r="D106" s="13"/>
      <c r="E106" s="13"/>
      <c r="F106" s="13"/>
      <c r="G106" s="13"/>
      <c r="H106" s="28"/>
      <c r="I106" s="29"/>
      <c r="J106" s="29"/>
      <c r="K106" s="29"/>
      <c r="L106" s="29"/>
      <c r="M106" s="29"/>
      <c r="N106" s="140"/>
    </row>
    <row r="107" spans="1:14" ht="12.75" customHeight="1">
      <c r="A107" s="27"/>
      <c r="B107" s="13"/>
      <c r="C107" s="13"/>
      <c r="D107" s="13"/>
      <c r="E107" s="13"/>
      <c r="F107" s="13"/>
      <c r="G107" s="13"/>
      <c r="H107" s="28"/>
      <c r="I107" s="29"/>
      <c r="J107" s="29"/>
      <c r="K107" s="29"/>
      <c r="L107" s="29"/>
      <c r="M107" s="29"/>
      <c r="N107" s="140"/>
    </row>
    <row r="108" spans="1:14" ht="12.75" customHeight="1">
      <c r="A108" s="27"/>
      <c r="B108" s="13"/>
      <c r="C108" s="13"/>
      <c r="D108" s="13"/>
      <c r="E108" s="13"/>
      <c r="F108" s="13"/>
      <c r="G108" s="13"/>
      <c r="H108" s="28"/>
      <c r="I108" s="29"/>
      <c r="J108" s="29"/>
      <c r="K108" s="29"/>
      <c r="L108" s="29"/>
      <c r="M108" s="29"/>
      <c r="N108" s="140"/>
    </row>
    <row r="109" spans="1:14" ht="12.75" customHeight="1">
      <c r="A109" s="27"/>
      <c r="B109" s="13"/>
      <c r="C109" s="13"/>
      <c r="D109" s="13"/>
      <c r="E109" s="13"/>
      <c r="F109" s="13"/>
      <c r="G109" s="13"/>
      <c r="H109" s="28"/>
      <c r="I109" s="29"/>
      <c r="J109" s="29"/>
      <c r="K109" s="29"/>
      <c r="L109" s="29"/>
      <c r="M109" s="29"/>
      <c r="N109" s="140"/>
    </row>
    <row r="110" spans="1:14" ht="12.75" customHeight="1">
      <c r="A110" s="27"/>
      <c r="B110" s="13"/>
      <c r="C110" s="13"/>
      <c r="D110" s="13"/>
      <c r="E110" s="13"/>
      <c r="F110" s="13"/>
      <c r="G110" s="13"/>
      <c r="H110" s="28"/>
      <c r="I110" s="29"/>
      <c r="J110" s="29"/>
      <c r="K110" s="29"/>
      <c r="L110" s="29"/>
      <c r="M110" s="29"/>
      <c r="N110" s="140"/>
    </row>
    <row r="111" spans="1:14" ht="12.75" customHeight="1">
      <c r="A111" s="27"/>
      <c r="B111" s="13"/>
      <c r="C111" s="13"/>
      <c r="D111" s="13"/>
      <c r="E111" s="13"/>
      <c r="F111" s="13"/>
      <c r="G111" s="13"/>
      <c r="H111" s="28"/>
      <c r="I111" s="29"/>
      <c r="J111" s="29"/>
      <c r="K111" s="29"/>
      <c r="L111" s="29"/>
      <c r="M111" s="29"/>
      <c r="N111" s="140"/>
    </row>
    <row r="112" spans="1:14" ht="12.75" customHeight="1">
      <c r="A112" s="7"/>
      <c r="B112" s="6"/>
      <c r="C112" s="143"/>
      <c r="D112" s="6"/>
      <c r="E112" s="6"/>
      <c r="F112" s="6"/>
      <c r="G112" s="6"/>
      <c r="H112" s="8"/>
      <c r="I112" s="4"/>
      <c r="J112" s="4"/>
      <c r="K112" s="4"/>
      <c r="L112" s="4"/>
      <c r="M112" s="4"/>
      <c r="N112" s="4"/>
    </row>
    <row r="113" spans="1:14" s="6" customFormat="1" ht="12.75" customHeight="1">
      <c r="A113" s="9" t="s">
        <v>98</v>
      </c>
      <c r="B113" s="10"/>
      <c r="C113" s="31"/>
      <c r="D113" s="10"/>
      <c r="E113" s="10"/>
      <c r="F113" s="10"/>
      <c r="G113" s="10"/>
      <c r="H113" s="10"/>
      <c r="I113" s="11"/>
      <c r="J113" s="11"/>
      <c r="K113" s="11"/>
      <c r="L113" s="117"/>
      <c r="M113" s="11"/>
      <c r="N113" s="12"/>
    </row>
    <row r="114" spans="1:14" ht="12.75" customHeight="1">
      <c r="A114" s="178">
        <v>1</v>
      </c>
      <c r="B114" s="172" t="s">
        <v>45</v>
      </c>
      <c r="C114" s="172"/>
      <c r="D114" s="172"/>
      <c r="E114" s="172"/>
      <c r="F114" s="172"/>
      <c r="G114" s="14">
        <v>4.3499999999999996</v>
      </c>
      <c r="H114" s="45" t="s">
        <v>7</v>
      </c>
      <c r="I114" s="23"/>
      <c r="J114" s="23"/>
      <c r="K114" s="30"/>
      <c r="L114" s="118"/>
      <c r="M114" s="30"/>
      <c r="N114" s="24"/>
    </row>
    <row r="115" spans="1:14" ht="18" customHeight="1">
      <c r="A115" s="178"/>
      <c r="B115" s="172"/>
      <c r="C115" s="172"/>
      <c r="D115" s="172"/>
      <c r="E115" s="172"/>
      <c r="F115" s="172"/>
      <c r="G115" s="15"/>
      <c r="H115" s="15"/>
      <c r="I115" s="25">
        <f>I114*G114</f>
        <v>0</v>
      </c>
      <c r="J115" s="25">
        <f>J114*G114</f>
        <v>0</v>
      </c>
      <c r="K115" s="25">
        <f>J115+I115</f>
        <v>0</v>
      </c>
      <c r="L115" s="119" t="e">
        <f>K115/K$134*100</f>
        <v>#DIV/0!</v>
      </c>
      <c r="M115" s="25"/>
      <c r="N115" s="26"/>
    </row>
    <row r="116" spans="1:14" ht="12.75" customHeight="1">
      <c r="A116" s="178">
        <v>2</v>
      </c>
      <c r="B116" s="172" t="s">
        <v>46</v>
      </c>
      <c r="C116" s="172"/>
      <c r="D116" s="172"/>
      <c r="E116" s="172"/>
      <c r="F116" s="172"/>
      <c r="G116" s="45">
        <v>10</v>
      </c>
      <c r="H116" s="45" t="s">
        <v>7</v>
      </c>
      <c r="I116" s="46"/>
      <c r="J116" s="46"/>
      <c r="K116" s="138"/>
      <c r="L116" s="120"/>
      <c r="M116" s="16"/>
      <c r="N116" s="17"/>
    </row>
    <row r="117" spans="1:14" ht="23.25" customHeight="1">
      <c r="A117" s="178"/>
      <c r="B117" s="172"/>
      <c r="C117" s="172"/>
      <c r="D117" s="172"/>
      <c r="E117" s="172"/>
      <c r="F117" s="172"/>
      <c r="G117" s="44"/>
      <c r="H117" s="44"/>
      <c r="I117" s="48">
        <f>I116*G116</f>
        <v>0</v>
      </c>
      <c r="J117" s="48">
        <f>J116*G116</f>
        <v>0</v>
      </c>
      <c r="K117" s="48">
        <f>J117+I117</f>
        <v>0</v>
      </c>
      <c r="L117" s="119" t="e">
        <f>K117/K$134*100</f>
        <v>#DIV/0!</v>
      </c>
      <c r="M117" s="25"/>
      <c r="N117" s="26"/>
    </row>
    <row r="118" spans="1:14" ht="12.75" customHeight="1">
      <c r="A118" s="178">
        <v>3</v>
      </c>
      <c r="B118" s="172" t="s">
        <v>157</v>
      </c>
      <c r="C118" s="172"/>
      <c r="D118" s="172"/>
      <c r="E118" s="172"/>
      <c r="F118" s="172"/>
      <c r="G118" s="45">
        <v>2</v>
      </c>
      <c r="H118" s="45" t="s">
        <v>32</v>
      </c>
      <c r="I118" s="46"/>
      <c r="J118" s="46"/>
      <c r="K118" s="114"/>
      <c r="L118" s="120"/>
      <c r="M118" s="16"/>
      <c r="N118" s="17"/>
    </row>
    <row r="119" spans="1:14" ht="17.25" customHeight="1">
      <c r="A119" s="178"/>
      <c r="B119" s="172"/>
      <c r="C119" s="172"/>
      <c r="D119" s="172"/>
      <c r="E119" s="172"/>
      <c r="F119" s="172"/>
      <c r="G119" s="44"/>
      <c r="H119" s="44"/>
      <c r="I119" s="48">
        <f>I118*G118</f>
        <v>0</v>
      </c>
      <c r="J119" s="48">
        <f>J118*G118</f>
        <v>0</v>
      </c>
      <c r="K119" s="48">
        <f>J119+I119</f>
        <v>0</v>
      </c>
      <c r="L119" s="119" t="e">
        <f>K119/K$134*100</f>
        <v>#DIV/0!</v>
      </c>
      <c r="M119" s="25"/>
      <c r="N119" s="26"/>
    </row>
    <row r="120" spans="1:14" ht="12.75" customHeight="1">
      <c r="A120" s="178">
        <v>4</v>
      </c>
      <c r="B120" s="172" t="s">
        <v>155</v>
      </c>
      <c r="C120" s="172"/>
      <c r="D120" s="172"/>
      <c r="E120" s="172"/>
      <c r="F120" s="172"/>
      <c r="G120" s="45">
        <v>1.8</v>
      </c>
      <c r="H120" s="45" t="s">
        <v>7</v>
      </c>
      <c r="I120" s="46"/>
      <c r="J120" s="46"/>
      <c r="K120" s="114"/>
      <c r="L120" s="120"/>
      <c r="M120" s="16"/>
      <c r="N120" s="17"/>
    </row>
    <row r="121" spans="1:14" ht="12.75" customHeight="1">
      <c r="A121" s="178"/>
      <c r="B121" s="172"/>
      <c r="C121" s="172"/>
      <c r="D121" s="172"/>
      <c r="E121" s="172"/>
      <c r="F121" s="172"/>
      <c r="G121" s="44"/>
      <c r="H121" s="44"/>
      <c r="I121" s="48">
        <f>I120*G120</f>
        <v>0</v>
      </c>
      <c r="J121" s="48">
        <f>J120*G120</f>
        <v>0</v>
      </c>
      <c r="K121" s="48">
        <f>J121+I121</f>
        <v>0</v>
      </c>
      <c r="L121" s="119" t="e">
        <f>K121/K$134*100</f>
        <v>#DIV/0!</v>
      </c>
      <c r="M121" s="25"/>
      <c r="N121" s="26"/>
    </row>
    <row r="122" spans="1:14" ht="12.75" customHeight="1">
      <c r="A122" s="178">
        <v>5</v>
      </c>
      <c r="B122" s="172" t="s">
        <v>156</v>
      </c>
      <c r="C122" s="172"/>
      <c r="D122" s="172"/>
      <c r="E122" s="172"/>
      <c r="F122" s="172"/>
      <c r="G122" s="45">
        <v>1</v>
      </c>
      <c r="H122" s="45" t="s">
        <v>32</v>
      </c>
      <c r="I122" s="46"/>
      <c r="J122" s="46"/>
      <c r="K122" s="114"/>
      <c r="L122" s="120"/>
      <c r="M122" s="16"/>
      <c r="N122" s="17"/>
    </row>
    <row r="123" spans="1:14" ht="12.75" customHeight="1">
      <c r="A123" s="178"/>
      <c r="B123" s="172"/>
      <c r="C123" s="172"/>
      <c r="D123" s="172"/>
      <c r="E123" s="172"/>
      <c r="F123" s="172"/>
      <c r="G123" s="44"/>
      <c r="H123" s="44"/>
      <c r="I123" s="48">
        <f>I122*G122</f>
        <v>0</v>
      </c>
      <c r="J123" s="48">
        <f>J122*G122</f>
        <v>0</v>
      </c>
      <c r="K123" s="48">
        <f>J123+I123</f>
        <v>0</v>
      </c>
      <c r="L123" s="119" t="e">
        <f>K123/K$134*100</f>
        <v>#DIV/0!</v>
      </c>
      <c r="M123" s="25"/>
      <c r="N123" s="26"/>
    </row>
    <row r="124" spans="1:14" ht="12.75" customHeight="1">
      <c r="A124" s="178">
        <v>6</v>
      </c>
      <c r="B124" s="172" t="s">
        <v>47</v>
      </c>
      <c r="C124" s="172"/>
      <c r="D124" s="172"/>
      <c r="E124" s="172"/>
      <c r="F124" s="172"/>
      <c r="G124" s="45">
        <v>3</v>
      </c>
      <c r="H124" s="45" t="s">
        <v>32</v>
      </c>
      <c r="I124" s="46"/>
      <c r="J124" s="46"/>
      <c r="K124" s="114"/>
      <c r="L124" s="120"/>
      <c r="M124" s="16"/>
      <c r="N124" s="17"/>
    </row>
    <row r="125" spans="1:14" ht="25.5" customHeight="1">
      <c r="A125" s="178"/>
      <c r="B125" s="172"/>
      <c r="C125" s="172"/>
      <c r="D125" s="172"/>
      <c r="E125" s="172"/>
      <c r="F125" s="172"/>
      <c r="G125" s="44"/>
      <c r="H125" s="44"/>
      <c r="I125" s="48">
        <f>I124*G124</f>
        <v>0</v>
      </c>
      <c r="J125" s="48">
        <f>J124*G124</f>
        <v>0</v>
      </c>
      <c r="K125" s="48">
        <f>J125+I125</f>
        <v>0</v>
      </c>
      <c r="L125" s="119" t="e">
        <f>K125/K$134*100</f>
        <v>#DIV/0!</v>
      </c>
      <c r="M125" s="25"/>
      <c r="N125" s="26"/>
    </row>
    <row r="126" spans="1:14" ht="12.75" customHeight="1">
      <c r="A126" s="178">
        <v>7</v>
      </c>
      <c r="B126" s="172" t="s">
        <v>48</v>
      </c>
      <c r="C126" s="172"/>
      <c r="D126" s="172"/>
      <c r="E126" s="172"/>
      <c r="F126" s="172"/>
      <c r="G126" s="45">
        <v>10</v>
      </c>
      <c r="H126" s="45" t="s">
        <v>32</v>
      </c>
      <c r="I126" s="46"/>
      <c r="J126" s="46"/>
      <c r="K126" s="114"/>
      <c r="L126" s="120"/>
      <c r="M126" s="16"/>
      <c r="N126" s="17"/>
    </row>
    <row r="127" spans="1:14" ht="26.25" customHeight="1">
      <c r="A127" s="178"/>
      <c r="B127" s="172"/>
      <c r="C127" s="172"/>
      <c r="D127" s="172"/>
      <c r="E127" s="172"/>
      <c r="F127" s="172"/>
      <c r="G127" s="44"/>
      <c r="H127" s="44"/>
      <c r="I127" s="48">
        <f>I126*G126</f>
        <v>0</v>
      </c>
      <c r="J127" s="48">
        <f>J126*G126</f>
        <v>0</v>
      </c>
      <c r="K127" s="48">
        <f>J127+I127</f>
        <v>0</v>
      </c>
      <c r="L127" s="119" t="e">
        <f>K127/K$134*100</f>
        <v>#DIV/0!</v>
      </c>
      <c r="M127" s="25"/>
      <c r="N127" s="26"/>
    </row>
    <row r="128" spans="1:14" ht="15" customHeight="1">
      <c r="A128" s="178">
        <v>8</v>
      </c>
      <c r="B128" s="172" t="s">
        <v>50</v>
      </c>
      <c r="C128" s="172"/>
      <c r="D128" s="172"/>
      <c r="E128" s="172"/>
      <c r="F128" s="172"/>
      <c r="G128" s="62">
        <v>21</v>
      </c>
      <c r="H128" s="62" t="s">
        <v>12</v>
      </c>
      <c r="I128" s="63"/>
      <c r="J128" s="63"/>
      <c r="K128" s="115"/>
      <c r="L128" s="120"/>
      <c r="M128" s="16"/>
      <c r="N128" s="17"/>
    </row>
    <row r="129" spans="1:14" ht="21.75" customHeight="1">
      <c r="A129" s="178"/>
      <c r="B129" s="172"/>
      <c r="C129" s="172"/>
      <c r="D129" s="172"/>
      <c r="E129" s="172"/>
      <c r="F129" s="172"/>
      <c r="G129" s="44"/>
      <c r="H129" s="44"/>
      <c r="I129" s="48">
        <f>I128*G128</f>
        <v>0</v>
      </c>
      <c r="J129" s="48">
        <f>J128*G128</f>
        <v>0</v>
      </c>
      <c r="K129" s="48">
        <f>J129+I129</f>
        <v>0</v>
      </c>
      <c r="L129" s="119" t="e">
        <f>K129/K$134*100</f>
        <v>#DIV/0!</v>
      </c>
      <c r="M129" s="25"/>
      <c r="N129" s="26"/>
    </row>
    <row r="130" spans="1:14" ht="12.75" customHeight="1">
      <c r="A130" s="178">
        <v>9</v>
      </c>
      <c r="B130" s="179" t="s">
        <v>49</v>
      </c>
      <c r="C130" s="179"/>
      <c r="D130" s="179"/>
      <c r="E130" s="179"/>
      <c r="F130" s="179"/>
      <c r="G130" s="45">
        <v>46</v>
      </c>
      <c r="H130" s="45" t="s">
        <v>12</v>
      </c>
      <c r="I130" s="46"/>
      <c r="J130" s="46"/>
      <c r="K130" s="114"/>
      <c r="L130" s="120"/>
      <c r="M130" s="16"/>
      <c r="N130" s="17"/>
    </row>
    <row r="131" spans="1:14" ht="12.75" customHeight="1">
      <c r="A131" s="178"/>
      <c r="B131" s="179"/>
      <c r="C131" s="179"/>
      <c r="D131" s="179"/>
      <c r="E131" s="179"/>
      <c r="F131" s="179"/>
      <c r="G131" s="44"/>
      <c r="H131" s="44"/>
      <c r="I131" s="48">
        <f>I130*G130</f>
        <v>0</v>
      </c>
      <c r="J131" s="48">
        <f>J130*G130</f>
        <v>0</v>
      </c>
      <c r="K131" s="48">
        <f>J131+I131</f>
        <v>0</v>
      </c>
      <c r="L131" s="119" t="e">
        <f>K131/K$134*100</f>
        <v>#DIV/0!</v>
      </c>
      <c r="M131" s="25"/>
      <c r="N131" s="26"/>
    </row>
    <row r="132" spans="1:14" ht="12.75" customHeight="1">
      <c r="A132" s="178">
        <v>10</v>
      </c>
      <c r="B132" s="179" t="s">
        <v>165</v>
      </c>
      <c r="C132" s="179"/>
      <c r="D132" s="179"/>
      <c r="E132" s="179"/>
      <c r="F132" s="179"/>
      <c r="G132" s="45">
        <v>1</v>
      </c>
      <c r="H132" s="45" t="s">
        <v>32</v>
      </c>
      <c r="I132" s="46"/>
      <c r="J132" s="46"/>
      <c r="K132" s="114"/>
      <c r="L132" s="120"/>
      <c r="M132" s="16"/>
      <c r="N132" s="17"/>
    </row>
    <row r="133" spans="1:14" ht="12.75" customHeight="1">
      <c r="A133" s="178"/>
      <c r="B133" s="179"/>
      <c r="C133" s="179"/>
      <c r="D133" s="179"/>
      <c r="E133" s="179"/>
      <c r="F133" s="179"/>
      <c r="G133" s="44"/>
      <c r="H133" s="44"/>
      <c r="I133" s="48">
        <f>I132*G132</f>
        <v>0</v>
      </c>
      <c r="J133" s="48">
        <f>J132*G132</f>
        <v>0</v>
      </c>
      <c r="K133" s="48">
        <f>J133+I133</f>
        <v>0</v>
      </c>
      <c r="L133" s="119" t="e">
        <f>K133/K$134*100</f>
        <v>#DIV/0!</v>
      </c>
      <c r="M133" s="25"/>
      <c r="N133" s="26"/>
    </row>
    <row r="134" spans="1:14" ht="12.75" customHeight="1">
      <c r="A134" s="18" t="s">
        <v>24</v>
      </c>
      <c r="B134" s="19"/>
      <c r="C134" s="19"/>
      <c r="D134" s="19"/>
      <c r="E134" s="19"/>
      <c r="F134" s="19"/>
      <c r="G134" s="19"/>
      <c r="H134" s="20" t="s">
        <v>8</v>
      </c>
      <c r="I134" s="21">
        <f>I131+I129+I127+I125+I123+I121+I119+I117+I115+I133</f>
        <v>0</v>
      </c>
      <c r="J134" s="21">
        <f>J131+J129+J127+J125+J123+J121+J119+J117+J115+J133</f>
        <v>0</v>
      </c>
      <c r="K134" s="21">
        <f>SUM(K115:K133)</f>
        <v>0</v>
      </c>
      <c r="L134" s="126" t="e">
        <f>SUM(L114:L133)</f>
        <v>#DIV/0!</v>
      </c>
      <c r="M134" s="21"/>
      <c r="N134" s="40" t="e">
        <f>K134/K$312*100</f>
        <v>#DIV/0!</v>
      </c>
    </row>
    <row r="135" spans="1:14" ht="12.75" customHeight="1">
      <c r="A135" s="27"/>
      <c r="B135" s="13"/>
      <c r="C135" s="13"/>
      <c r="D135" s="13"/>
      <c r="E135" s="13"/>
      <c r="F135" s="13"/>
      <c r="G135" s="13"/>
      <c r="H135" s="28"/>
      <c r="I135" s="29"/>
      <c r="J135" s="29"/>
      <c r="K135" s="29"/>
      <c r="L135" s="29"/>
      <c r="M135" s="29"/>
      <c r="N135" s="144"/>
    </row>
    <row r="136" spans="1:14" ht="12.75" customHeight="1">
      <c r="A136" s="27"/>
      <c r="B136" s="13"/>
      <c r="C136" s="13"/>
      <c r="D136" s="13"/>
      <c r="E136" s="13"/>
      <c r="F136" s="13"/>
      <c r="G136" s="13"/>
      <c r="H136" s="28"/>
      <c r="I136" s="29"/>
      <c r="J136" s="29"/>
      <c r="K136" s="29"/>
      <c r="L136" s="29"/>
      <c r="M136" s="29"/>
      <c r="N136" s="144"/>
    </row>
    <row r="137" spans="1:14" ht="12.75" customHeight="1">
      <c r="A137" s="7"/>
      <c r="B137" s="6"/>
      <c r="C137" s="6"/>
      <c r="D137" s="6"/>
      <c r="E137" s="6"/>
      <c r="F137" s="6"/>
      <c r="G137" s="6"/>
      <c r="H137" s="8"/>
      <c r="I137" s="4"/>
      <c r="J137" s="4"/>
      <c r="K137" s="4"/>
      <c r="L137" s="29"/>
      <c r="M137" s="29"/>
      <c r="N137" s="61"/>
    </row>
    <row r="138" spans="1:14" s="6" customFormat="1" ht="12.75" customHeight="1">
      <c r="A138" s="9" t="s">
        <v>99</v>
      </c>
      <c r="B138" s="10"/>
      <c r="C138" s="10"/>
      <c r="D138" s="10"/>
      <c r="E138" s="10"/>
      <c r="F138" s="10"/>
      <c r="G138" s="10"/>
      <c r="H138" s="10"/>
      <c r="I138" s="11"/>
      <c r="J138" s="11"/>
      <c r="K138" s="11"/>
      <c r="L138" s="117"/>
      <c r="M138" s="11"/>
      <c r="N138" s="12"/>
    </row>
    <row r="139" spans="1:14" s="6" customFormat="1" ht="14.25" customHeight="1">
      <c r="A139" s="171">
        <v>1</v>
      </c>
      <c r="B139" s="177" t="s">
        <v>164</v>
      </c>
      <c r="C139" s="177"/>
      <c r="D139" s="177"/>
      <c r="E139" s="177"/>
      <c r="F139" s="177"/>
      <c r="G139" s="45">
        <v>265.14999999999998</v>
      </c>
      <c r="H139" s="45" t="s">
        <v>7</v>
      </c>
      <c r="I139" s="46"/>
      <c r="J139" s="46"/>
      <c r="K139" s="114"/>
      <c r="L139" s="120"/>
      <c r="M139" s="16"/>
      <c r="N139" s="17"/>
    </row>
    <row r="140" spans="1:14" s="6" customFormat="1" ht="14.25" customHeight="1">
      <c r="A140" s="171"/>
      <c r="B140" s="177"/>
      <c r="C140" s="177"/>
      <c r="D140" s="177"/>
      <c r="E140" s="177"/>
      <c r="F140" s="177"/>
      <c r="G140" s="44"/>
      <c r="H140" s="44"/>
      <c r="I140" s="48">
        <f>I139*G139</f>
        <v>0</v>
      </c>
      <c r="J140" s="48">
        <f>J139*G139</f>
        <v>0</v>
      </c>
      <c r="K140" s="48">
        <f>J140+I140</f>
        <v>0</v>
      </c>
      <c r="L140" s="119" t="e">
        <f>K140/K$141*100</f>
        <v>#DIV/0!</v>
      </c>
      <c r="M140" s="25"/>
      <c r="N140" s="26"/>
    </row>
    <row r="141" spans="1:14" s="6" customFormat="1" ht="12.75" customHeight="1">
      <c r="A141" s="18" t="s">
        <v>33</v>
      </c>
      <c r="B141" s="19"/>
      <c r="C141" s="19"/>
      <c r="D141" s="19"/>
      <c r="E141" s="19"/>
      <c r="F141" s="19"/>
      <c r="G141" s="19"/>
      <c r="H141" s="20" t="s">
        <v>8</v>
      </c>
      <c r="I141" s="21">
        <f>I140</f>
        <v>0</v>
      </c>
      <c r="J141" s="21">
        <f>J140</f>
        <v>0</v>
      </c>
      <c r="K141" s="21">
        <f>K140</f>
        <v>0</v>
      </c>
      <c r="L141" s="126" t="e">
        <f>SUM(L139:L140)</f>
        <v>#DIV/0!</v>
      </c>
      <c r="M141" s="21"/>
      <c r="N141" s="40" t="e">
        <f>K141/K$312*100</f>
        <v>#DIV/0!</v>
      </c>
    </row>
    <row r="142" spans="1:14" s="6" customFormat="1" ht="12.75" customHeight="1">
      <c r="A142" s="27"/>
      <c r="B142" s="13"/>
      <c r="C142" s="13"/>
      <c r="D142" s="13"/>
      <c r="E142" s="13"/>
      <c r="F142" s="13"/>
      <c r="G142" s="13"/>
      <c r="H142" s="28"/>
      <c r="I142" s="29"/>
      <c r="J142" s="29"/>
      <c r="K142" s="29"/>
      <c r="L142" s="29"/>
      <c r="M142" s="29"/>
      <c r="N142" s="144"/>
    </row>
    <row r="143" spans="1:14" s="6" customFormat="1" ht="12.75" customHeight="1">
      <c r="A143" s="27"/>
      <c r="B143" s="13"/>
      <c r="C143" s="13"/>
      <c r="D143" s="13"/>
      <c r="E143" s="13"/>
      <c r="F143" s="13"/>
      <c r="G143" s="13"/>
      <c r="H143" s="28"/>
      <c r="I143" s="29"/>
      <c r="J143" s="29"/>
      <c r="K143" s="29"/>
      <c r="L143" s="29"/>
      <c r="M143" s="29"/>
      <c r="N143" s="144"/>
    </row>
    <row r="144" spans="1:14" s="6" customFormat="1" ht="12.75" customHeight="1">
      <c r="A144" s="27"/>
      <c r="B144" s="13"/>
      <c r="C144" s="13"/>
      <c r="D144" s="13"/>
      <c r="E144" s="13"/>
      <c r="F144" s="13"/>
      <c r="G144" s="13"/>
      <c r="H144" s="28"/>
      <c r="I144" s="29"/>
      <c r="J144" s="29"/>
      <c r="K144" s="29"/>
      <c r="L144" s="29"/>
      <c r="M144" s="29"/>
      <c r="N144" s="144"/>
    </row>
    <row r="145" spans="1:14" s="6" customFormat="1" ht="12.75" customHeight="1">
      <c r="A145" s="27"/>
      <c r="B145" s="13"/>
      <c r="C145" s="13"/>
      <c r="D145" s="13"/>
      <c r="E145" s="13"/>
      <c r="F145" s="13"/>
      <c r="G145" s="13"/>
      <c r="H145" s="28"/>
      <c r="I145" s="29"/>
      <c r="J145" s="29"/>
      <c r="K145" s="29"/>
      <c r="L145" s="29"/>
      <c r="M145" s="29"/>
      <c r="N145" s="144"/>
    </row>
    <row r="146" spans="1:14" s="6" customFormat="1" ht="12.75" customHeight="1">
      <c r="A146" s="27"/>
      <c r="B146" s="13"/>
      <c r="C146" s="13"/>
      <c r="D146" s="13"/>
      <c r="E146" s="13"/>
      <c r="F146" s="13"/>
      <c r="G146" s="13"/>
      <c r="H146" s="28"/>
      <c r="I146" s="29"/>
      <c r="J146" s="29"/>
      <c r="K146" s="29"/>
      <c r="L146" s="29"/>
      <c r="M146" s="29"/>
      <c r="N146" s="144"/>
    </row>
    <row r="147" spans="1:14" s="6" customFormat="1" ht="12.75" customHeight="1">
      <c r="A147" s="27"/>
      <c r="B147" s="13"/>
      <c r="C147" s="13"/>
      <c r="D147" s="13"/>
      <c r="E147" s="13"/>
      <c r="F147" s="13"/>
      <c r="G147" s="13"/>
      <c r="H147" s="28"/>
      <c r="I147" s="29"/>
      <c r="J147" s="29"/>
      <c r="K147" s="29"/>
      <c r="L147" s="29"/>
      <c r="M147" s="29"/>
      <c r="N147" s="144"/>
    </row>
    <row r="148" spans="1:14" s="6" customFormat="1" ht="12.75" customHeight="1">
      <c r="A148" s="27"/>
      <c r="B148" s="13"/>
      <c r="C148" s="13"/>
      <c r="D148" s="13"/>
      <c r="E148" s="13"/>
      <c r="F148" s="13"/>
      <c r="G148" s="13"/>
      <c r="H148" s="28"/>
      <c r="I148" s="29"/>
      <c r="J148" s="29"/>
      <c r="K148" s="29"/>
      <c r="L148" s="29"/>
      <c r="M148" s="29"/>
      <c r="N148" s="144"/>
    </row>
    <row r="149" spans="1:14" s="6" customFormat="1" ht="12.75" customHeight="1">
      <c r="A149" s="27"/>
      <c r="B149" s="13"/>
      <c r="C149" s="13"/>
      <c r="D149" s="13"/>
      <c r="E149" s="13"/>
      <c r="F149" s="13"/>
      <c r="G149" s="13"/>
      <c r="H149" s="28"/>
      <c r="I149" s="29"/>
      <c r="J149" s="29"/>
      <c r="K149" s="29"/>
      <c r="L149" s="29"/>
      <c r="M149" s="29"/>
      <c r="N149" s="144"/>
    </row>
    <row r="150" spans="1:14" s="6" customFormat="1" ht="12.75" customHeight="1">
      <c r="A150" s="27"/>
      <c r="B150" s="13"/>
      <c r="C150" s="13"/>
      <c r="D150" s="13"/>
      <c r="E150" s="13"/>
      <c r="F150" s="13"/>
      <c r="G150" s="13"/>
      <c r="H150" s="28"/>
      <c r="I150" s="29"/>
      <c r="J150" s="29"/>
      <c r="K150" s="29"/>
      <c r="L150" s="29"/>
      <c r="M150" s="29"/>
      <c r="N150" s="144"/>
    </row>
    <row r="151" spans="1:14" s="6" customFormat="1" ht="12.75" customHeight="1">
      <c r="A151" s="27"/>
      <c r="B151" s="13"/>
      <c r="C151" s="13"/>
      <c r="D151" s="13"/>
      <c r="E151" s="13"/>
      <c r="F151" s="13"/>
      <c r="G151" s="13"/>
      <c r="H151" s="28"/>
      <c r="I151" s="29"/>
      <c r="J151" s="29"/>
      <c r="K151" s="29"/>
      <c r="L151" s="29"/>
      <c r="M151" s="29"/>
      <c r="N151" s="144"/>
    </row>
    <row r="152" spans="1:14" s="6" customFormat="1" ht="12.75" customHeight="1">
      <c r="A152" s="27"/>
      <c r="B152" s="13"/>
      <c r="C152" s="13"/>
      <c r="D152" s="13"/>
      <c r="E152" s="13"/>
      <c r="F152" s="13"/>
      <c r="G152" s="13"/>
      <c r="H152" s="28"/>
      <c r="I152" s="29"/>
      <c r="J152" s="29"/>
      <c r="K152" s="29"/>
      <c r="L152" s="29"/>
      <c r="M152" s="29"/>
      <c r="N152" s="144"/>
    </row>
    <row r="153" spans="1:14" s="6" customFormat="1" ht="12.75" customHeight="1">
      <c r="A153" s="27"/>
      <c r="B153" s="13"/>
      <c r="C153" s="13"/>
      <c r="D153" s="13"/>
      <c r="E153" s="13"/>
      <c r="F153" s="13"/>
      <c r="G153" s="13"/>
      <c r="H153" s="28"/>
      <c r="I153" s="29"/>
      <c r="J153" s="29"/>
      <c r="K153" s="29"/>
      <c r="L153" s="29"/>
      <c r="M153" s="29"/>
      <c r="N153" s="144"/>
    </row>
    <row r="154" spans="1:14" s="6" customFormat="1" ht="12.75" customHeight="1">
      <c r="A154" s="27"/>
      <c r="B154" s="13"/>
      <c r="C154" s="13"/>
      <c r="D154" s="13"/>
      <c r="E154" s="13"/>
      <c r="F154" s="13"/>
      <c r="G154" s="13"/>
      <c r="H154" s="28"/>
      <c r="I154" s="29"/>
      <c r="J154" s="29"/>
      <c r="K154" s="29"/>
      <c r="L154" s="29"/>
      <c r="M154" s="29"/>
      <c r="N154" s="144"/>
    </row>
    <row r="155" spans="1:14" s="6" customFormat="1" ht="12.75" customHeight="1">
      <c r="A155" s="27"/>
      <c r="B155" s="13"/>
      <c r="C155" s="13"/>
      <c r="D155" s="13"/>
      <c r="E155" s="13"/>
      <c r="F155" s="13"/>
      <c r="G155" s="13"/>
      <c r="H155" s="28"/>
      <c r="I155" s="29"/>
      <c r="J155" s="29"/>
      <c r="K155" s="29"/>
      <c r="L155" s="29"/>
      <c r="M155" s="29"/>
      <c r="N155" s="144"/>
    </row>
    <row r="156" spans="1:14" s="6" customFormat="1" ht="12.75" customHeight="1">
      <c r="A156" s="27"/>
      <c r="B156" s="13"/>
      <c r="C156" s="13"/>
      <c r="D156" s="13"/>
      <c r="E156" s="13"/>
      <c r="F156" s="13"/>
      <c r="G156" s="13"/>
      <c r="H156" s="28"/>
      <c r="I156" s="29"/>
      <c r="J156" s="29"/>
      <c r="K156" s="29"/>
      <c r="L156" s="29"/>
      <c r="M156" s="29"/>
      <c r="N156" s="144"/>
    </row>
    <row r="157" spans="1:14" s="6" customFormat="1" ht="12.75" customHeight="1">
      <c r="A157" s="27"/>
      <c r="B157" s="13"/>
      <c r="C157" s="13"/>
      <c r="D157" s="13"/>
      <c r="E157" s="13"/>
      <c r="F157" s="13"/>
      <c r="G157" s="13"/>
      <c r="H157" s="28"/>
      <c r="I157" s="29"/>
      <c r="J157" s="29"/>
      <c r="K157" s="29"/>
      <c r="L157" s="29"/>
      <c r="M157" s="29"/>
      <c r="N157" s="144"/>
    </row>
    <row r="158" spans="1:14" s="6" customFormat="1" ht="12.75" customHeight="1">
      <c r="A158" s="27"/>
      <c r="B158" s="13"/>
      <c r="C158" s="13"/>
      <c r="D158" s="13"/>
      <c r="E158" s="13"/>
      <c r="F158" s="13"/>
      <c r="G158" s="13"/>
      <c r="H158" s="28"/>
      <c r="I158" s="29"/>
      <c r="J158" s="29"/>
      <c r="K158" s="29"/>
      <c r="L158" s="29"/>
      <c r="M158" s="29"/>
      <c r="N158" s="144"/>
    </row>
    <row r="159" spans="1:14" s="6" customFormat="1" ht="12.75" customHeight="1">
      <c r="A159" s="27"/>
      <c r="B159" s="13"/>
      <c r="C159" s="13"/>
      <c r="D159" s="13"/>
      <c r="E159" s="13"/>
      <c r="F159" s="13"/>
      <c r="G159" s="13"/>
      <c r="H159" s="28"/>
      <c r="I159" s="29"/>
      <c r="J159" s="29"/>
      <c r="K159" s="29"/>
      <c r="L159" s="29"/>
      <c r="M159" s="29"/>
      <c r="N159" s="144"/>
    </row>
    <row r="160" spans="1:14" s="6" customFormat="1" ht="12.75" customHeight="1">
      <c r="A160" s="27"/>
      <c r="B160" s="13"/>
      <c r="C160" s="13"/>
      <c r="D160" s="13"/>
      <c r="E160" s="13"/>
      <c r="F160" s="13"/>
      <c r="G160" s="13"/>
      <c r="H160" s="28"/>
      <c r="I160" s="29"/>
      <c r="J160" s="29"/>
      <c r="K160" s="29"/>
      <c r="L160" s="29"/>
      <c r="M160" s="29"/>
      <c r="N160" s="144"/>
    </row>
    <row r="161" spans="1:16" s="6" customFormat="1" ht="12.75" customHeight="1">
      <c r="A161" s="27"/>
      <c r="B161" s="13"/>
      <c r="C161" s="13"/>
      <c r="D161" s="13"/>
      <c r="E161" s="13"/>
      <c r="F161" s="13"/>
      <c r="G161" s="13"/>
      <c r="H161" s="28"/>
      <c r="I161" s="29"/>
      <c r="J161" s="29"/>
      <c r="K161" s="29"/>
      <c r="L161" s="29"/>
      <c r="M161" s="29"/>
      <c r="N161" s="144"/>
    </row>
    <row r="162" spans="1:16" s="6" customFormat="1" ht="12.75" customHeight="1">
      <c r="A162" s="27"/>
      <c r="B162" s="13"/>
      <c r="C162" s="13"/>
      <c r="D162" s="13"/>
      <c r="E162" s="13"/>
      <c r="F162" s="13"/>
      <c r="G162" s="13"/>
      <c r="H162" s="28"/>
      <c r="I162" s="29"/>
      <c r="J162" s="29"/>
      <c r="K162" s="29"/>
      <c r="L162" s="29"/>
      <c r="M162" s="29"/>
      <c r="N162" s="144"/>
    </row>
    <row r="163" spans="1:16" s="6" customFormat="1" ht="12.75" customHeight="1">
      <c r="A163" s="27"/>
      <c r="B163" s="13"/>
      <c r="C163" s="13"/>
      <c r="D163" s="13"/>
      <c r="E163" s="13"/>
      <c r="F163" s="13"/>
      <c r="G163" s="13"/>
      <c r="H163" s="28"/>
      <c r="I163" s="29"/>
      <c r="J163" s="29"/>
      <c r="K163" s="29"/>
      <c r="L163" s="29"/>
      <c r="M163" s="29"/>
      <c r="N163" s="144"/>
    </row>
    <row r="164" spans="1:16" s="6" customFormat="1" ht="12.75" customHeight="1">
      <c r="A164" s="27"/>
      <c r="B164" s="13"/>
      <c r="C164" s="13"/>
      <c r="D164" s="13"/>
      <c r="E164" s="13"/>
      <c r="F164" s="13"/>
      <c r="G164" s="13"/>
      <c r="H164" s="28"/>
      <c r="I164" s="29"/>
      <c r="J164" s="29"/>
      <c r="K164" s="29"/>
      <c r="L164" s="29"/>
      <c r="M164" s="29"/>
      <c r="N164" s="144"/>
    </row>
    <row r="165" spans="1:16" s="6" customFormat="1" ht="12.75" customHeight="1">
      <c r="A165" s="27"/>
      <c r="B165" s="13"/>
      <c r="C165" s="13"/>
      <c r="D165" s="13"/>
      <c r="E165" s="13"/>
      <c r="F165" s="13"/>
      <c r="G165" s="13"/>
      <c r="H165" s="28"/>
      <c r="I165" s="29"/>
      <c r="J165" s="29"/>
      <c r="K165" s="29"/>
      <c r="L165" s="29"/>
      <c r="M165" s="29"/>
      <c r="N165" s="144"/>
    </row>
    <row r="166" spans="1:16" s="6" customFormat="1" ht="12.75" customHeight="1">
      <c r="A166" s="27"/>
      <c r="B166" s="13"/>
      <c r="C166" s="13"/>
      <c r="D166" s="13"/>
      <c r="E166" s="13"/>
      <c r="F166" s="13"/>
      <c r="G166" s="13"/>
      <c r="H166" s="28"/>
      <c r="I166" s="29"/>
      <c r="J166" s="29"/>
      <c r="K166" s="29"/>
      <c r="L166" s="29"/>
      <c r="M166" s="29"/>
      <c r="N166" s="144"/>
    </row>
    <row r="167" spans="1:16" s="6" customFormat="1" ht="12.75" customHeight="1">
      <c r="A167" s="7"/>
      <c r="H167" s="8"/>
      <c r="I167" s="4"/>
      <c r="J167" s="4"/>
      <c r="K167" s="4"/>
      <c r="L167" s="29"/>
      <c r="M167" s="29"/>
      <c r="N167" s="61"/>
    </row>
    <row r="168" spans="1:16" s="6" customFormat="1" ht="12.75" customHeight="1">
      <c r="A168" s="9" t="s">
        <v>100</v>
      </c>
      <c r="B168" s="10"/>
      <c r="C168" s="10"/>
      <c r="D168" s="10"/>
      <c r="E168" s="10"/>
      <c r="F168" s="10"/>
      <c r="G168" s="10"/>
      <c r="H168" s="10"/>
      <c r="I168" s="11"/>
      <c r="J168" s="11"/>
      <c r="K168" s="11"/>
      <c r="L168" s="117"/>
      <c r="M168" s="11"/>
      <c r="N168" s="12"/>
    </row>
    <row r="169" spans="1:16" ht="12.75" customHeight="1">
      <c r="A169" s="171">
        <v>1</v>
      </c>
      <c r="B169" s="172" t="s">
        <v>70</v>
      </c>
      <c r="C169" s="173"/>
      <c r="D169" s="173"/>
      <c r="E169" s="173"/>
      <c r="F169" s="173"/>
      <c r="G169" s="14">
        <v>10</v>
      </c>
      <c r="H169" s="14" t="s">
        <v>12</v>
      </c>
      <c r="I169" s="23"/>
      <c r="J169" s="23"/>
      <c r="K169" s="30"/>
      <c r="L169" s="120"/>
      <c r="M169" s="16"/>
      <c r="N169" s="17"/>
      <c r="O169" s="6"/>
      <c r="P169" s="6"/>
    </row>
    <row r="170" spans="1:16" ht="16.5" customHeight="1">
      <c r="A170" s="171"/>
      <c r="B170" s="173"/>
      <c r="C170" s="173"/>
      <c r="D170" s="173"/>
      <c r="E170" s="173"/>
      <c r="F170" s="173"/>
      <c r="G170" s="15"/>
      <c r="H170" s="15"/>
      <c r="I170" s="25">
        <f>I169*G169</f>
        <v>0</v>
      </c>
      <c r="J170" s="25">
        <f>J169*G169</f>
        <v>0</v>
      </c>
      <c r="K170" s="25">
        <f>J170+I170</f>
        <v>0</v>
      </c>
      <c r="L170" s="119" t="e">
        <f>K170/K$217*100</f>
        <v>#DIV/0!</v>
      </c>
      <c r="M170" s="25"/>
      <c r="N170" s="26"/>
      <c r="O170" s="6"/>
      <c r="P170" s="6"/>
    </row>
    <row r="171" spans="1:16" ht="12.75" customHeight="1">
      <c r="A171" s="171">
        <v>2</v>
      </c>
      <c r="B171" s="172" t="s">
        <v>71</v>
      </c>
      <c r="C171" s="173"/>
      <c r="D171" s="173"/>
      <c r="E171" s="173"/>
      <c r="F171" s="173"/>
      <c r="G171" s="14">
        <v>50</v>
      </c>
      <c r="H171" s="14" t="s">
        <v>12</v>
      </c>
      <c r="I171" s="23"/>
      <c r="J171" s="23"/>
      <c r="K171" s="30"/>
      <c r="L171" s="120"/>
      <c r="M171" s="16"/>
      <c r="N171" s="17"/>
      <c r="O171" s="6"/>
      <c r="P171" s="6"/>
    </row>
    <row r="172" spans="1:16" ht="17.25" customHeight="1">
      <c r="A172" s="171"/>
      <c r="B172" s="173"/>
      <c r="C172" s="173"/>
      <c r="D172" s="173"/>
      <c r="E172" s="173"/>
      <c r="F172" s="173"/>
      <c r="G172" s="15"/>
      <c r="H172" s="15"/>
      <c r="I172" s="25">
        <f>I171*G171</f>
        <v>0</v>
      </c>
      <c r="J172" s="25">
        <f>J171*G171</f>
        <v>0</v>
      </c>
      <c r="K172" s="25">
        <f>J172+I172</f>
        <v>0</v>
      </c>
      <c r="L172" s="119" t="e">
        <f>K172/K$217*100</f>
        <v>#DIV/0!</v>
      </c>
      <c r="M172" s="25"/>
      <c r="N172" s="26"/>
      <c r="O172" s="6"/>
      <c r="P172" s="6"/>
    </row>
    <row r="173" spans="1:16" ht="12.75" customHeight="1">
      <c r="A173" s="171">
        <v>3</v>
      </c>
      <c r="B173" s="172" t="s">
        <v>72</v>
      </c>
      <c r="C173" s="173"/>
      <c r="D173" s="173"/>
      <c r="E173" s="173"/>
      <c r="F173" s="173"/>
      <c r="G173" s="14">
        <v>35</v>
      </c>
      <c r="H173" s="14" t="s">
        <v>12</v>
      </c>
      <c r="I173" s="23"/>
      <c r="J173" s="23"/>
      <c r="K173" s="30"/>
      <c r="L173" s="120"/>
      <c r="M173" s="16"/>
      <c r="N173" s="17"/>
      <c r="O173" s="6"/>
      <c r="P173" s="6"/>
    </row>
    <row r="174" spans="1:16" ht="15.75" customHeight="1">
      <c r="A174" s="171"/>
      <c r="B174" s="173"/>
      <c r="C174" s="173"/>
      <c r="D174" s="173"/>
      <c r="E174" s="173"/>
      <c r="F174" s="173"/>
      <c r="G174" s="15"/>
      <c r="H174" s="15"/>
      <c r="I174" s="25">
        <f>I173*G173</f>
        <v>0</v>
      </c>
      <c r="J174" s="25">
        <f>J173*G173</f>
        <v>0</v>
      </c>
      <c r="K174" s="25">
        <f>J174+I174</f>
        <v>0</v>
      </c>
      <c r="L174" s="119" t="e">
        <f>K174/K$217*100</f>
        <v>#DIV/0!</v>
      </c>
      <c r="M174" s="25"/>
      <c r="N174" s="26"/>
      <c r="O174" s="6"/>
      <c r="P174" s="6"/>
    </row>
    <row r="175" spans="1:16" ht="12.75" customHeight="1">
      <c r="A175" s="171">
        <v>4</v>
      </c>
      <c r="B175" s="172" t="s">
        <v>73</v>
      </c>
      <c r="C175" s="173"/>
      <c r="D175" s="173"/>
      <c r="E175" s="173"/>
      <c r="F175" s="173"/>
      <c r="G175" s="14">
        <v>32</v>
      </c>
      <c r="H175" s="14" t="s">
        <v>12</v>
      </c>
      <c r="I175" s="23"/>
      <c r="J175" s="23"/>
      <c r="K175" s="30"/>
      <c r="L175" s="120"/>
      <c r="M175" s="16"/>
      <c r="N175" s="17"/>
      <c r="O175" s="6"/>
      <c r="P175" s="6"/>
    </row>
    <row r="176" spans="1:16" ht="16.5" customHeight="1">
      <c r="A176" s="171"/>
      <c r="B176" s="173"/>
      <c r="C176" s="173"/>
      <c r="D176" s="173"/>
      <c r="E176" s="173"/>
      <c r="F176" s="173"/>
      <c r="G176" s="15"/>
      <c r="H176" s="15"/>
      <c r="I176" s="25">
        <f>I175*G175</f>
        <v>0</v>
      </c>
      <c r="J176" s="25">
        <f>J175*G175</f>
        <v>0</v>
      </c>
      <c r="K176" s="25">
        <f>J176+I176</f>
        <v>0</v>
      </c>
      <c r="L176" s="119" t="e">
        <f>K176/K$217*100</f>
        <v>#DIV/0!</v>
      </c>
      <c r="M176" s="25"/>
      <c r="N176" s="26"/>
      <c r="O176" s="6"/>
      <c r="P176" s="6"/>
    </row>
    <row r="177" spans="1:16" ht="12.75" customHeight="1">
      <c r="A177" s="171">
        <v>5</v>
      </c>
      <c r="B177" s="172" t="s">
        <v>74</v>
      </c>
      <c r="C177" s="173"/>
      <c r="D177" s="173"/>
      <c r="E177" s="173"/>
      <c r="F177" s="173"/>
      <c r="G177" s="14">
        <v>4</v>
      </c>
      <c r="H177" s="54" t="s">
        <v>32</v>
      </c>
      <c r="I177" s="23"/>
      <c r="J177" s="23"/>
      <c r="K177" s="30"/>
      <c r="L177" s="120"/>
      <c r="M177" s="16"/>
      <c r="N177" s="17"/>
      <c r="O177" s="6"/>
      <c r="P177" s="6"/>
    </row>
    <row r="178" spans="1:16" ht="14.25" customHeight="1">
      <c r="A178" s="171"/>
      <c r="B178" s="173"/>
      <c r="C178" s="173"/>
      <c r="D178" s="173"/>
      <c r="E178" s="173"/>
      <c r="F178" s="173"/>
      <c r="G178" s="15"/>
      <c r="H178" s="15"/>
      <c r="I178" s="25">
        <f>I177*G177</f>
        <v>0</v>
      </c>
      <c r="J178" s="25">
        <f>J177*G177</f>
        <v>0</v>
      </c>
      <c r="K178" s="25">
        <f>J178+I178</f>
        <v>0</v>
      </c>
      <c r="L178" s="119" t="e">
        <f>K178/K$217*100</f>
        <v>#DIV/0!</v>
      </c>
      <c r="M178" s="25"/>
      <c r="N178" s="26"/>
      <c r="O178" s="6"/>
      <c r="P178" s="6"/>
    </row>
    <row r="179" spans="1:16" ht="12.75" customHeight="1">
      <c r="A179" s="171">
        <v>6</v>
      </c>
      <c r="B179" s="172" t="s">
        <v>75</v>
      </c>
      <c r="C179" s="173"/>
      <c r="D179" s="173"/>
      <c r="E179" s="173"/>
      <c r="F179" s="173"/>
      <c r="G179" s="14">
        <v>3</v>
      </c>
      <c r="H179" s="54" t="s">
        <v>32</v>
      </c>
      <c r="I179" s="23"/>
      <c r="J179" s="23"/>
      <c r="K179" s="30"/>
      <c r="L179" s="120"/>
      <c r="M179" s="16"/>
      <c r="N179" s="17"/>
      <c r="O179" s="6"/>
      <c r="P179" s="6"/>
    </row>
    <row r="180" spans="1:16" ht="15" customHeight="1">
      <c r="A180" s="171"/>
      <c r="B180" s="173"/>
      <c r="C180" s="173"/>
      <c r="D180" s="173"/>
      <c r="E180" s="173"/>
      <c r="F180" s="173"/>
      <c r="G180" s="15"/>
      <c r="H180" s="15"/>
      <c r="I180" s="25">
        <f>I179*G179</f>
        <v>0</v>
      </c>
      <c r="J180" s="25">
        <f>J179*G179</f>
        <v>0</v>
      </c>
      <c r="K180" s="25">
        <f>J180+I180</f>
        <v>0</v>
      </c>
      <c r="L180" s="119" t="e">
        <f>K180/K$217*100</f>
        <v>#DIV/0!</v>
      </c>
      <c r="M180" s="25"/>
      <c r="N180" s="26"/>
      <c r="O180" s="6"/>
      <c r="P180" s="6"/>
    </row>
    <row r="181" spans="1:16" ht="12.75" customHeight="1">
      <c r="A181" s="171">
        <v>7</v>
      </c>
      <c r="B181" s="172" t="s">
        <v>76</v>
      </c>
      <c r="C181" s="173"/>
      <c r="D181" s="173"/>
      <c r="E181" s="173"/>
      <c r="F181" s="173"/>
      <c r="G181" s="14">
        <v>4</v>
      </c>
      <c r="H181" s="54" t="s">
        <v>32</v>
      </c>
      <c r="I181" s="23"/>
      <c r="J181" s="23"/>
      <c r="K181" s="30"/>
      <c r="L181" s="120"/>
      <c r="M181" s="16"/>
      <c r="N181" s="17"/>
      <c r="O181" s="6"/>
      <c r="P181" s="6"/>
    </row>
    <row r="182" spans="1:16" ht="16.5" customHeight="1">
      <c r="A182" s="171"/>
      <c r="B182" s="173"/>
      <c r="C182" s="173"/>
      <c r="D182" s="173"/>
      <c r="E182" s="173"/>
      <c r="F182" s="173"/>
      <c r="G182" s="15"/>
      <c r="H182" s="15"/>
      <c r="I182" s="25">
        <f>I181*G181</f>
        <v>0</v>
      </c>
      <c r="J182" s="25">
        <f>J181*G181</f>
        <v>0</v>
      </c>
      <c r="K182" s="25">
        <f>J182+I182</f>
        <v>0</v>
      </c>
      <c r="L182" s="119" t="e">
        <f>K182/K$217*100</f>
        <v>#DIV/0!</v>
      </c>
      <c r="M182" s="25"/>
      <c r="N182" s="26"/>
      <c r="O182" s="6"/>
      <c r="P182" s="6"/>
    </row>
    <row r="183" spans="1:16" ht="12.75" customHeight="1">
      <c r="A183" s="171">
        <v>8</v>
      </c>
      <c r="B183" s="172" t="s">
        <v>77</v>
      </c>
      <c r="C183" s="173"/>
      <c r="D183" s="173"/>
      <c r="E183" s="173"/>
      <c r="F183" s="173"/>
      <c r="G183" s="14">
        <v>4</v>
      </c>
      <c r="H183" s="54" t="s">
        <v>32</v>
      </c>
      <c r="I183" s="23"/>
      <c r="J183" s="23"/>
      <c r="K183" s="30"/>
      <c r="L183" s="120"/>
      <c r="M183" s="16"/>
      <c r="N183" s="17"/>
    </row>
    <row r="184" spans="1:16" ht="17.25" customHeight="1">
      <c r="A184" s="171"/>
      <c r="B184" s="173"/>
      <c r="C184" s="173"/>
      <c r="D184" s="173"/>
      <c r="E184" s="173"/>
      <c r="F184" s="173"/>
      <c r="G184" s="15"/>
      <c r="H184" s="15"/>
      <c r="I184" s="25">
        <f>I183*G183</f>
        <v>0</v>
      </c>
      <c r="J184" s="25">
        <f>J183*G183</f>
        <v>0</v>
      </c>
      <c r="K184" s="25">
        <f>J184+I184</f>
        <v>0</v>
      </c>
      <c r="L184" s="119" t="e">
        <f>K184/K$217*100</f>
        <v>#DIV/0!</v>
      </c>
      <c r="M184" s="25"/>
      <c r="N184" s="26"/>
    </row>
    <row r="185" spans="1:16" s="6" customFormat="1" ht="12.75" customHeight="1">
      <c r="A185" s="171">
        <v>9</v>
      </c>
      <c r="B185" s="172" t="s">
        <v>78</v>
      </c>
      <c r="C185" s="173"/>
      <c r="D185" s="173"/>
      <c r="E185" s="173"/>
      <c r="F185" s="173"/>
      <c r="G185" s="14">
        <v>2</v>
      </c>
      <c r="H185" s="54" t="s">
        <v>32</v>
      </c>
      <c r="I185" s="23"/>
      <c r="J185" s="23"/>
      <c r="K185" s="30"/>
      <c r="L185" s="120"/>
      <c r="M185" s="16"/>
      <c r="N185" s="17"/>
    </row>
    <row r="186" spans="1:16" s="6" customFormat="1" ht="18.75" customHeight="1">
      <c r="A186" s="171"/>
      <c r="B186" s="173"/>
      <c r="C186" s="173"/>
      <c r="D186" s="173"/>
      <c r="E186" s="173"/>
      <c r="F186" s="173"/>
      <c r="G186" s="15"/>
      <c r="H186" s="15"/>
      <c r="I186" s="25">
        <f>I185*G185</f>
        <v>0</v>
      </c>
      <c r="J186" s="25">
        <f>J185*G185</f>
        <v>0</v>
      </c>
      <c r="K186" s="25">
        <f>J186+I186</f>
        <v>0</v>
      </c>
      <c r="L186" s="119" t="e">
        <f>K186/K$217*100</f>
        <v>#DIV/0!</v>
      </c>
      <c r="M186" s="25"/>
      <c r="N186" s="26"/>
    </row>
    <row r="187" spans="1:16" s="6" customFormat="1" ht="12.75" customHeight="1">
      <c r="A187" s="171">
        <v>10</v>
      </c>
      <c r="B187" s="173" t="s">
        <v>79</v>
      </c>
      <c r="C187" s="173"/>
      <c r="D187" s="173"/>
      <c r="E187" s="173"/>
      <c r="F187" s="173"/>
      <c r="G187" s="14">
        <v>2</v>
      </c>
      <c r="H187" s="54" t="s">
        <v>32</v>
      </c>
      <c r="I187" s="23"/>
      <c r="J187" s="23"/>
      <c r="K187" s="30"/>
      <c r="L187" s="120"/>
      <c r="M187" s="16"/>
      <c r="N187" s="17"/>
    </row>
    <row r="188" spans="1:16" s="6" customFormat="1" ht="18" customHeight="1">
      <c r="A188" s="171"/>
      <c r="B188" s="173"/>
      <c r="C188" s="173"/>
      <c r="D188" s="173"/>
      <c r="E188" s="173"/>
      <c r="F188" s="173"/>
      <c r="G188" s="15"/>
      <c r="H188" s="15"/>
      <c r="I188" s="25">
        <f>I187*G187</f>
        <v>0</v>
      </c>
      <c r="J188" s="25">
        <f>J187*G187</f>
        <v>0</v>
      </c>
      <c r="K188" s="25">
        <f>J188+I188</f>
        <v>0</v>
      </c>
      <c r="L188" s="119" t="e">
        <f>K188/K$217*100</f>
        <v>#DIV/0!</v>
      </c>
      <c r="M188" s="25"/>
      <c r="N188" s="26"/>
    </row>
    <row r="189" spans="1:16" s="6" customFormat="1" ht="12.75" customHeight="1">
      <c r="A189" s="171">
        <v>11</v>
      </c>
      <c r="B189" s="172" t="s">
        <v>80</v>
      </c>
      <c r="C189" s="173"/>
      <c r="D189" s="173"/>
      <c r="E189" s="173"/>
      <c r="F189" s="173"/>
      <c r="G189" s="14">
        <v>2</v>
      </c>
      <c r="H189" s="54" t="s">
        <v>32</v>
      </c>
      <c r="I189" s="23"/>
      <c r="J189" s="23"/>
      <c r="K189" s="30"/>
      <c r="L189" s="120"/>
      <c r="M189" s="16"/>
      <c r="N189" s="17"/>
    </row>
    <row r="190" spans="1:16" s="6" customFormat="1" ht="17.25" customHeight="1">
      <c r="A190" s="171"/>
      <c r="B190" s="173"/>
      <c r="C190" s="173"/>
      <c r="D190" s="173"/>
      <c r="E190" s="173"/>
      <c r="F190" s="173"/>
      <c r="G190" s="15"/>
      <c r="H190" s="15"/>
      <c r="I190" s="25">
        <f>I189*G189</f>
        <v>0</v>
      </c>
      <c r="J190" s="25">
        <f>J189*G189</f>
        <v>0</v>
      </c>
      <c r="K190" s="25">
        <f>J190+I190</f>
        <v>0</v>
      </c>
      <c r="L190" s="119" t="e">
        <f>K190/K$217*100</f>
        <v>#DIV/0!</v>
      </c>
      <c r="M190" s="25"/>
      <c r="N190" s="26"/>
    </row>
    <row r="191" spans="1:16" s="6" customFormat="1" ht="12.75" customHeight="1">
      <c r="A191" s="171">
        <v>12</v>
      </c>
      <c r="B191" s="172" t="s">
        <v>81</v>
      </c>
      <c r="C191" s="173"/>
      <c r="D191" s="173"/>
      <c r="E191" s="173"/>
      <c r="F191" s="173"/>
      <c r="G191" s="14">
        <v>1</v>
      </c>
      <c r="H191" s="54" t="s">
        <v>32</v>
      </c>
      <c r="I191" s="23"/>
      <c r="J191" s="23"/>
      <c r="K191" s="30"/>
      <c r="L191" s="120"/>
      <c r="M191" s="16"/>
      <c r="N191" s="17"/>
    </row>
    <row r="192" spans="1:16" s="6" customFormat="1" ht="17.25" customHeight="1">
      <c r="A192" s="171"/>
      <c r="B192" s="173"/>
      <c r="C192" s="173"/>
      <c r="D192" s="173"/>
      <c r="E192" s="173"/>
      <c r="F192" s="173"/>
      <c r="G192" s="15"/>
      <c r="H192" s="15"/>
      <c r="I192" s="25">
        <f>I191*G191</f>
        <v>0</v>
      </c>
      <c r="J192" s="25">
        <f>J191*G191</f>
        <v>0</v>
      </c>
      <c r="K192" s="25">
        <f>J192+I192</f>
        <v>0</v>
      </c>
      <c r="L192" s="119" t="e">
        <f>K192/K$217*100</f>
        <v>#DIV/0!</v>
      </c>
      <c r="M192" s="25"/>
      <c r="N192" s="26"/>
    </row>
    <row r="193" spans="1:14" s="6" customFormat="1" ht="12.75" customHeight="1">
      <c r="A193" s="171">
        <v>13</v>
      </c>
      <c r="B193" s="172" t="s">
        <v>82</v>
      </c>
      <c r="C193" s="173"/>
      <c r="D193" s="173"/>
      <c r="E193" s="173"/>
      <c r="F193" s="173"/>
      <c r="G193" s="14">
        <v>1</v>
      </c>
      <c r="H193" s="54" t="s">
        <v>32</v>
      </c>
      <c r="I193" s="23"/>
      <c r="J193" s="23"/>
      <c r="K193" s="30"/>
      <c r="L193" s="120"/>
      <c r="M193" s="16"/>
      <c r="N193" s="17"/>
    </row>
    <row r="194" spans="1:14" s="6" customFormat="1" ht="15.75" customHeight="1">
      <c r="A194" s="171"/>
      <c r="B194" s="173"/>
      <c r="C194" s="173"/>
      <c r="D194" s="173"/>
      <c r="E194" s="173"/>
      <c r="F194" s="173"/>
      <c r="G194" s="15"/>
      <c r="H194" s="15"/>
      <c r="I194" s="25">
        <f>I193*G193</f>
        <v>0</v>
      </c>
      <c r="J194" s="25">
        <f>J193*G193</f>
        <v>0</v>
      </c>
      <c r="K194" s="25">
        <f>J194+I194</f>
        <v>0</v>
      </c>
      <c r="L194" s="119" t="e">
        <f>K194/K$217*100</f>
        <v>#DIV/0!</v>
      </c>
      <c r="M194" s="25"/>
      <c r="N194" s="26"/>
    </row>
    <row r="195" spans="1:14" s="6" customFormat="1" ht="12.75" customHeight="1">
      <c r="A195" s="171">
        <v>14</v>
      </c>
      <c r="B195" s="172" t="s">
        <v>83</v>
      </c>
      <c r="C195" s="173"/>
      <c r="D195" s="173"/>
      <c r="E195" s="173"/>
      <c r="F195" s="173"/>
      <c r="G195" s="14">
        <v>2</v>
      </c>
      <c r="H195" s="54" t="s">
        <v>32</v>
      </c>
      <c r="I195" s="23"/>
      <c r="J195" s="23"/>
      <c r="K195" s="30"/>
      <c r="L195" s="120"/>
      <c r="M195" s="16"/>
      <c r="N195" s="17"/>
    </row>
    <row r="196" spans="1:14" s="6" customFormat="1" ht="16.5" customHeight="1">
      <c r="A196" s="171"/>
      <c r="B196" s="173"/>
      <c r="C196" s="173"/>
      <c r="D196" s="173"/>
      <c r="E196" s="173"/>
      <c r="F196" s="173"/>
      <c r="G196" s="15"/>
      <c r="H196" s="15"/>
      <c r="I196" s="25">
        <f>I195*G195</f>
        <v>0</v>
      </c>
      <c r="J196" s="25">
        <f>J195*G195</f>
        <v>0</v>
      </c>
      <c r="K196" s="25">
        <f>J196+I196</f>
        <v>0</v>
      </c>
      <c r="L196" s="119" t="e">
        <f>K196/K$217*100</f>
        <v>#DIV/0!</v>
      </c>
      <c r="M196" s="25"/>
      <c r="N196" s="26"/>
    </row>
    <row r="197" spans="1:14" s="6" customFormat="1" ht="12.75" customHeight="1">
      <c r="A197" s="171">
        <v>15</v>
      </c>
      <c r="B197" s="172" t="s">
        <v>84</v>
      </c>
      <c r="C197" s="173"/>
      <c r="D197" s="173"/>
      <c r="E197" s="173"/>
      <c r="F197" s="173"/>
      <c r="G197" s="14">
        <v>1</v>
      </c>
      <c r="H197" s="54" t="s">
        <v>32</v>
      </c>
      <c r="I197" s="23"/>
      <c r="J197" s="23"/>
      <c r="K197" s="30"/>
      <c r="L197" s="120"/>
      <c r="M197" s="16"/>
      <c r="N197" s="17"/>
    </row>
    <row r="198" spans="1:14" s="6" customFormat="1" ht="21.75" customHeight="1">
      <c r="A198" s="171"/>
      <c r="B198" s="173"/>
      <c r="C198" s="173"/>
      <c r="D198" s="173"/>
      <c r="E198" s="173"/>
      <c r="F198" s="173"/>
      <c r="G198" s="15"/>
      <c r="H198" s="15"/>
      <c r="I198" s="25">
        <f>I197*G197</f>
        <v>0</v>
      </c>
      <c r="J198" s="25">
        <f>J197*G197</f>
        <v>0</v>
      </c>
      <c r="K198" s="25">
        <f>J198+I198</f>
        <v>0</v>
      </c>
      <c r="L198" s="119" t="e">
        <f>K198/K$217*100</f>
        <v>#DIV/0!</v>
      </c>
      <c r="M198" s="25"/>
      <c r="N198" s="26"/>
    </row>
    <row r="199" spans="1:14" s="6" customFormat="1" ht="12.75" customHeight="1">
      <c r="A199" s="171">
        <v>16</v>
      </c>
      <c r="B199" s="172" t="s">
        <v>85</v>
      </c>
      <c r="C199" s="173"/>
      <c r="D199" s="173"/>
      <c r="E199" s="173"/>
      <c r="F199" s="173"/>
      <c r="G199" s="14">
        <v>3</v>
      </c>
      <c r="H199" s="54" t="s">
        <v>32</v>
      </c>
      <c r="I199" s="23"/>
      <c r="J199" s="23"/>
      <c r="K199" s="30"/>
      <c r="L199" s="120"/>
      <c r="M199" s="16"/>
      <c r="N199" s="17"/>
    </row>
    <row r="200" spans="1:14" s="6" customFormat="1" ht="12.75" customHeight="1">
      <c r="A200" s="171"/>
      <c r="B200" s="173"/>
      <c r="C200" s="173"/>
      <c r="D200" s="173"/>
      <c r="E200" s="173"/>
      <c r="F200" s="173"/>
      <c r="G200" s="15"/>
      <c r="H200" s="15"/>
      <c r="I200" s="25">
        <f>I199*G199</f>
        <v>0</v>
      </c>
      <c r="J200" s="25">
        <f>J199*G199</f>
        <v>0</v>
      </c>
      <c r="K200" s="25">
        <f>J200+I200</f>
        <v>0</v>
      </c>
      <c r="L200" s="119" t="e">
        <f>K200/K$217*100</f>
        <v>#DIV/0!</v>
      </c>
      <c r="M200" s="25"/>
      <c r="N200" s="26"/>
    </row>
    <row r="201" spans="1:14" s="6" customFormat="1" ht="12.75" customHeight="1">
      <c r="A201" s="171">
        <v>17</v>
      </c>
      <c r="B201" s="172" t="s">
        <v>93</v>
      </c>
      <c r="C201" s="173"/>
      <c r="D201" s="173"/>
      <c r="E201" s="173"/>
      <c r="F201" s="173"/>
      <c r="G201" s="14">
        <v>3</v>
      </c>
      <c r="H201" s="54" t="s">
        <v>32</v>
      </c>
      <c r="I201" s="23"/>
      <c r="J201" s="23"/>
      <c r="K201" s="30"/>
      <c r="L201" s="120"/>
      <c r="M201" s="16"/>
      <c r="N201" s="17"/>
    </row>
    <row r="202" spans="1:14" s="6" customFormat="1" ht="12.75" customHeight="1">
      <c r="A202" s="171"/>
      <c r="B202" s="173"/>
      <c r="C202" s="173"/>
      <c r="D202" s="173"/>
      <c r="E202" s="173"/>
      <c r="F202" s="173"/>
      <c r="G202" s="15"/>
      <c r="H202" s="15"/>
      <c r="I202" s="25">
        <f>I201*G201</f>
        <v>0</v>
      </c>
      <c r="J202" s="25">
        <f>J201*G201</f>
        <v>0</v>
      </c>
      <c r="K202" s="25">
        <f>J202+I202</f>
        <v>0</v>
      </c>
      <c r="L202" s="119" t="e">
        <f>K202/K$217*100</f>
        <v>#DIV/0!</v>
      </c>
      <c r="M202" s="25"/>
      <c r="N202" s="26"/>
    </row>
    <row r="203" spans="1:14" s="6" customFormat="1" ht="12.75" customHeight="1">
      <c r="A203" s="171">
        <v>18</v>
      </c>
      <c r="B203" s="172" t="s">
        <v>86</v>
      </c>
      <c r="C203" s="173"/>
      <c r="D203" s="173"/>
      <c r="E203" s="173"/>
      <c r="F203" s="173"/>
      <c r="G203" s="14">
        <v>3</v>
      </c>
      <c r="H203" s="54" t="s">
        <v>32</v>
      </c>
      <c r="I203" s="23"/>
      <c r="J203" s="23"/>
      <c r="K203" s="30"/>
      <c r="L203" s="120"/>
      <c r="M203" s="16"/>
      <c r="N203" s="17"/>
    </row>
    <row r="204" spans="1:14" s="6" customFormat="1" ht="18" customHeight="1">
      <c r="A204" s="171"/>
      <c r="B204" s="173"/>
      <c r="C204" s="173"/>
      <c r="D204" s="173"/>
      <c r="E204" s="173"/>
      <c r="F204" s="173"/>
      <c r="G204" s="15"/>
      <c r="H204" s="15"/>
      <c r="I204" s="25">
        <f>I203*G203</f>
        <v>0</v>
      </c>
      <c r="J204" s="25">
        <f>J203*G203</f>
        <v>0</v>
      </c>
      <c r="K204" s="25">
        <f>J204+I204</f>
        <v>0</v>
      </c>
      <c r="L204" s="119" t="e">
        <f>K204/K$217*100</f>
        <v>#DIV/0!</v>
      </c>
      <c r="M204" s="25"/>
      <c r="N204" s="26"/>
    </row>
    <row r="205" spans="1:14" s="6" customFormat="1" ht="12.75" customHeight="1">
      <c r="A205" s="171">
        <v>19</v>
      </c>
      <c r="B205" s="172" t="s">
        <v>87</v>
      </c>
      <c r="C205" s="173"/>
      <c r="D205" s="173"/>
      <c r="E205" s="173"/>
      <c r="F205" s="173"/>
      <c r="G205" s="14">
        <v>4</v>
      </c>
      <c r="H205" s="54" t="s">
        <v>32</v>
      </c>
      <c r="I205" s="23"/>
      <c r="J205" s="23"/>
      <c r="K205" s="30"/>
      <c r="L205" s="120"/>
      <c r="M205" s="16"/>
      <c r="N205" s="17"/>
    </row>
    <row r="206" spans="1:14" s="6" customFormat="1" ht="12.75" customHeight="1">
      <c r="A206" s="171"/>
      <c r="B206" s="173"/>
      <c r="C206" s="173"/>
      <c r="D206" s="173"/>
      <c r="E206" s="173"/>
      <c r="F206" s="173"/>
      <c r="G206" s="15"/>
      <c r="H206" s="15"/>
      <c r="I206" s="25">
        <f>I205*G205</f>
        <v>0</v>
      </c>
      <c r="J206" s="25">
        <f>J205*G205</f>
        <v>0</v>
      </c>
      <c r="K206" s="25">
        <f>J206+I206</f>
        <v>0</v>
      </c>
      <c r="L206" s="119" t="e">
        <f>K206/K$217*100</f>
        <v>#DIV/0!</v>
      </c>
      <c r="M206" s="25"/>
      <c r="N206" s="26"/>
    </row>
    <row r="207" spans="1:14" s="6" customFormat="1" ht="12.75" customHeight="1">
      <c r="A207" s="171">
        <v>20</v>
      </c>
      <c r="B207" s="172" t="s">
        <v>89</v>
      </c>
      <c r="C207" s="173"/>
      <c r="D207" s="173"/>
      <c r="E207" s="173"/>
      <c r="F207" s="173"/>
      <c r="G207" s="14">
        <v>60</v>
      </c>
      <c r="H207" s="14" t="s">
        <v>12</v>
      </c>
      <c r="I207" s="23"/>
      <c r="J207" s="23"/>
      <c r="K207" s="30"/>
      <c r="L207" s="120"/>
      <c r="M207" s="16"/>
      <c r="N207" s="17"/>
    </row>
    <row r="208" spans="1:14" s="6" customFormat="1" ht="12.75" customHeight="1">
      <c r="A208" s="171"/>
      <c r="B208" s="173"/>
      <c r="C208" s="173"/>
      <c r="D208" s="173"/>
      <c r="E208" s="173"/>
      <c r="F208" s="173"/>
      <c r="G208" s="15"/>
      <c r="H208" s="15"/>
      <c r="I208" s="25">
        <f>I207*G207</f>
        <v>0</v>
      </c>
      <c r="J208" s="25">
        <f>J207*G207</f>
        <v>0</v>
      </c>
      <c r="K208" s="25">
        <f>J208+I208</f>
        <v>0</v>
      </c>
      <c r="L208" s="119" t="e">
        <f>K208/K$217*100</f>
        <v>#DIV/0!</v>
      </c>
      <c r="M208" s="25"/>
      <c r="N208" s="26"/>
    </row>
    <row r="209" spans="1:14" s="6" customFormat="1" ht="12.75" customHeight="1">
      <c r="A209" s="171">
        <v>21</v>
      </c>
      <c r="B209" s="172" t="s">
        <v>88</v>
      </c>
      <c r="C209" s="173"/>
      <c r="D209" s="173"/>
      <c r="E209" s="173"/>
      <c r="F209" s="173"/>
      <c r="G209" s="14">
        <v>23</v>
      </c>
      <c r="H209" s="54" t="s">
        <v>32</v>
      </c>
      <c r="I209" s="23"/>
      <c r="J209" s="23"/>
      <c r="K209" s="30"/>
      <c r="L209" s="120"/>
      <c r="M209" s="16"/>
      <c r="N209" s="17"/>
    </row>
    <row r="210" spans="1:14" s="6" customFormat="1" ht="12.75" customHeight="1">
      <c r="A210" s="171"/>
      <c r="B210" s="173"/>
      <c r="C210" s="173"/>
      <c r="D210" s="173"/>
      <c r="E210" s="173"/>
      <c r="F210" s="173"/>
      <c r="G210" s="15"/>
      <c r="H210" s="15"/>
      <c r="I210" s="25">
        <f>I209*G209</f>
        <v>0</v>
      </c>
      <c r="J210" s="25">
        <f>J209*G209</f>
        <v>0</v>
      </c>
      <c r="K210" s="25">
        <f>J210+I210</f>
        <v>0</v>
      </c>
      <c r="L210" s="119" t="e">
        <f>K210/K$217*100</f>
        <v>#DIV/0!</v>
      </c>
      <c r="M210" s="25"/>
      <c r="N210" s="26"/>
    </row>
    <row r="211" spans="1:14" s="6" customFormat="1" ht="12.75" customHeight="1">
      <c r="A211" s="171">
        <v>22</v>
      </c>
      <c r="B211" s="172" t="s">
        <v>90</v>
      </c>
      <c r="C211" s="173"/>
      <c r="D211" s="173"/>
      <c r="E211" s="173"/>
      <c r="F211" s="173"/>
      <c r="G211" s="14">
        <v>5</v>
      </c>
      <c r="H211" s="54" t="s">
        <v>32</v>
      </c>
      <c r="I211" s="23"/>
      <c r="J211" s="23"/>
      <c r="K211" s="30"/>
      <c r="L211" s="120"/>
      <c r="M211" s="16"/>
      <c r="N211" s="17"/>
    </row>
    <row r="212" spans="1:14" s="6" customFormat="1" ht="16.5" customHeight="1">
      <c r="A212" s="171"/>
      <c r="B212" s="173"/>
      <c r="C212" s="173"/>
      <c r="D212" s="173"/>
      <c r="E212" s="173"/>
      <c r="F212" s="173"/>
      <c r="G212" s="15"/>
      <c r="H212" s="15"/>
      <c r="I212" s="25">
        <f>I211*G211</f>
        <v>0</v>
      </c>
      <c r="J212" s="25">
        <f>J211*G211</f>
        <v>0</v>
      </c>
      <c r="K212" s="25">
        <f>J212+I212</f>
        <v>0</v>
      </c>
      <c r="L212" s="119" t="e">
        <f>K212/K$217*100</f>
        <v>#DIV/0!</v>
      </c>
      <c r="M212" s="25"/>
      <c r="N212" s="26"/>
    </row>
    <row r="213" spans="1:14" s="6" customFormat="1" ht="12.75" customHeight="1">
      <c r="A213" s="171">
        <v>23</v>
      </c>
      <c r="B213" s="172" t="s">
        <v>91</v>
      </c>
      <c r="C213" s="173"/>
      <c r="D213" s="173"/>
      <c r="E213" s="173"/>
      <c r="F213" s="173"/>
      <c r="G213" s="14">
        <v>2</v>
      </c>
      <c r="H213" s="54" t="s">
        <v>32</v>
      </c>
      <c r="I213" s="23"/>
      <c r="J213" s="23"/>
      <c r="K213" s="30"/>
      <c r="L213" s="120"/>
      <c r="M213" s="16"/>
      <c r="N213" s="17"/>
    </row>
    <row r="214" spans="1:14" s="6" customFormat="1" ht="12.75" customHeight="1">
      <c r="A214" s="171"/>
      <c r="B214" s="173"/>
      <c r="C214" s="173"/>
      <c r="D214" s="173"/>
      <c r="E214" s="173"/>
      <c r="F214" s="173"/>
      <c r="G214" s="15"/>
      <c r="H214" s="15"/>
      <c r="I214" s="25">
        <f>I213*G213</f>
        <v>0</v>
      </c>
      <c r="J214" s="25">
        <f>J213*G213</f>
        <v>0</v>
      </c>
      <c r="K214" s="25">
        <f>J214+I214</f>
        <v>0</v>
      </c>
      <c r="L214" s="119" t="e">
        <f>K214/K$217*100</f>
        <v>#DIV/0!</v>
      </c>
      <c r="M214" s="25"/>
      <c r="N214" s="26"/>
    </row>
    <row r="215" spans="1:14" s="6" customFormat="1" ht="12.75" customHeight="1">
      <c r="A215" s="171">
        <v>24</v>
      </c>
      <c r="B215" s="172" t="s">
        <v>92</v>
      </c>
      <c r="C215" s="173"/>
      <c r="D215" s="173"/>
      <c r="E215" s="173"/>
      <c r="F215" s="173"/>
      <c r="G215" s="14">
        <v>2</v>
      </c>
      <c r="H215" s="54" t="s">
        <v>32</v>
      </c>
      <c r="I215" s="23"/>
      <c r="J215" s="23"/>
      <c r="K215" s="30"/>
      <c r="L215" s="120"/>
      <c r="M215" s="16"/>
      <c r="N215" s="17"/>
    </row>
    <row r="216" spans="1:14" ht="12.75" customHeight="1">
      <c r="A216" s="171"/>
      <c r="B216" s="173"/>
      <c r="C216" s="173"/>
      <c r="D216" s="173"/>
      <c r="E216" s="173"/>
      <c r="F216" s="173"/>
      <c r="G216" s="15"/>
      <c r="H216" s="15"/>
      <c r="I216" s="25">
        <f>I215*G215</f>
        <v>0</v>
      </c>
      <c r="J216" s="25">
        <f>J215*G215</f>
        <v>0</v>
      </c>
      <c r="K216" s="25">
        <f>J216+I216</f>
        <v>0</v>
      </c>
      <c r="L216" s="119" t="e">
        <f>K216/K$217*100</f>
        <v>#DIV/0!</v>
      </c>
      <c r="M216" s="25"/>
      <c r="N216" s="26"/>
    </row>
    <row r="217" spans="1:14" ht="12.75" customHeight="1">
      <c r="A217" s="197" t="s">
        <v>177</v>
      </c>
      <c r="B217" s="198"/>
      <c r="C217" s="198"/>
      <c r="D217" s="198"/>
      <c r="E217" s="198"/>
      <c r="F217" s="198"/>
      <c r="G217" s="195" t="s">
        <v>8</v>
      </c>
      <c r="H217" s="195"/>
      <c r="I217" s="21">
        <f>I170+I172+I174+I176+I178+I180+I182+I184+I186+I188+I190+I192+I194+I196+I198+I200+I202+I204+I206+I208+I210+I212+I214+I216</f>
        <v>0</v>
      </c>
      <c r="J217" s="21">
        <f>J170+J172+J174+J176+J178+J180+J182+J184+J186+J188+J190+J192+J194+J196+J198+J200+J202+J204+J206+J208+J210+J212+J214+J216</f>
        <v>0</v>
      </c>
      <c r="K217" s="21">
        <f>SUM(K169:K216)</f>
        <v>0</v>
      </c>
      <c r="L217" s="126" t="e">
        <f>SUM(L169:L216)</f>
        <v>#DIV/0!</v>
      </c>
      <c r="M217" s="21"/>
      <c r="N217" s="40" t="e">
        <f>K217/K$312*100</f>
        <v>#DIV/0!</v>
      </c>
    </row>
    <row r="218" spans="1:14" ht="12.75" customHeight="1">
      <c r="A218" s="27"/>
      <c r="B218" s="27"/>
      <c r="C218" s="27"/>
      <c r="D218" s="27"/>
      <c r="E218" s="27"/>
      <c r="F218" s="27"/>
      <c r="G218" s="146"/>
      <c r="H218" s="146"/>
      <c r="I218" s="29"/>
      <c r="J218" s="29"/>
      <c r="K218" s="29"/>
      <c r="L218" s="29"/>
      <c r="M218" s="29"/>
      <c r="N218" s="144"/>
    </row>
    <row r="219" spans="1:14" ht="12.75" customHeight="1">
      <c r="A219" s="27"/>
      <c r="B219" s="27"/>
      <c r="C219" s="27"/>
      <c r="D219" s="27"/>
      <c r="E219" s="27"/>
      <c r="F219" s="27"/>
      <c r="G219" s="146"/>
      <c r="H219" s="146"/>
      <c r="I219" s="29"/>
      <c r="J219" s="29"/>
      <c r="K219" s="29"/>
      <c r="L219" s="29"/>
      <c r="M219" s="29"/>
      <c r="N219" s="144"/>
    </row>
    <row r="220" spans="1:14" ht="12.75" customHeight="1">
      <c r="A220" s="27"/>
      <c r="B220" s="27"/>
      <c r="C220" s="27"/>
      <c r="D220" s="27"/>
      <c r="E220" s="27"/>
      <c r="F220" s="27"/>
      <c r="G220" s="146"/>
      <c r="H220" s="146"/>
      <c r="I220" s="29"/>
      <c r="J220" s="29"/>
      <c r="K220" s="29"/>
      <c r="L220" s="29"/>
      <c r="M220" s="29"/>
      <c r="N220" s="144"/>
    </row>
    <row r="221" spans="1:14" ht="12.75" customHeight="1">
      <c r="A221" s="145"/>
      <c r="B221" s="137"/>
      <c r="C221" s="137"/>
      <c r="D221" s="137"/>
      <c r="E221" s="137"/>
      <c r="F221" s="137"/>
      <c r="G221" s="15"/>
      <c r="H221" s="15"/>
      <c r="I221" s="16"/>
      <c r="J221" s="16"/>
      <c r="K221" s="16"/>
      <c r="L221" s="16"/>
      <c r="M221" s="16"/>
      <c r="N221" s="17"/>
    </row>
    <row r="222" spans="1:14" ht="12.75" hidden="1" customHeight="1">
      <c r="A222" s="18" t="s">
        <v>34</v>
      </c>
      <c r="B222" s="19"/>
      <c r="C222" s="19"/>
      <c r="D222" s="19"/>
      <c r="E222" s="19"/>
      <c r="F222" s="19"/>
      <c r="G222" s="19"/>
      <c r="H222" s="20" t="s">
        <v>8</v>
      </c>
      <c r="I222" s="21" t="e">
        <f>I221+I216+I214+I212+I210+I208+#REF!+I206+I204+I202+#REF!+#REF!+I200+I198+I196+I194+#REF!+#REF!+#REF!+#REF!+I192+I190+I188+I186+I184+I182+I180+I178+I176+I174+I172+I170+#REF!+#REF!</f>
        <v>#REF!</v>
      </c>
      <c r="J222" s="21" t="e">
        <f>J221+J216+J214+J212+J210+J208+#REF!+J206+J204+J202+#REF!+#REF!+J200+J198+J196+J194+#REF!+#REF!+#REF!+#REF!+J192+J190+J188+J186+J184+J182+J180+J178+J176+J174+J172+J170+#REF!+#REF!</f>
        <v>#REF!</v>
      </c>
      <c r="K222" s="21">
        <f>SUM(K169:K221)</f>
        <v>0</v>
      </c>
      <c r="L222" s="21" t="e">
        <f>SUM(L169:L216)</f>
        <v>#DIV/0!</v>
      </c>
      <c r="M222" s="21"/>
      <c r="N222" s="22">
        <f>SUM(N169:N216)</f>
        <v>0</v>
      </c>
    </row>
    <row r="223" spans="1:14" ht="12.75" hidden="1" customHeight="1">
      <c r="A223" s="7"/>
      <c r="B223" s="6"/>
      <c r="C223" s="6"/>
      <c r="D223" s="6"/>
      <c r="E223" s="6"/>
      <c r="F223" s="6"/>
      <c r="G223" s="6"/>
      <c r="H223" s="8"/>
      <c r="I223" s="4"/>
      <c r="J223" s="4"/>
      <c r="K223" s="4"/>
      <c r="L223" s="4"/>
      <c r="M223" s="4"/>
      <c r="N223" s="4"/>
    </row>
    <row r="224" spans="1:14" ht="12.75" customHeight="1">
      <c r="A224" s="9" t="s">
        <v>101</v>
      </c>
      <c r="B224" s="10"/>
      <c r="C224" s="10"/>
      <c r="D224" s="10"/>
      <c r="E224" s="10"/>
      <c r="F224" s="10"/>
      <c r="G224" s="10"/>
      <c r="H224" s="10"/>
      <c r="I224" s="11"/>
      <c r="J224" s="11"/>
      <c r="K224" s="12"/>
      <c r="L224" s="11"/>
      <c r="M224" s="11"/>
      <c r="N224" s="12"/>
    </row>
    <row r="225" spans="1:14" s="6" customFormat="1" ht="12.75" customHeight="1">
      <c r="A225" s="171">
        <v>1</v>
      </c>
      <c r="B225" s="172" t="s">
        <v>166</v>
      </c>
      <c r="C225" s="172"/>
      <c r="D225" s="172"/>
      <c r="E225" s="172"/>
      <c r="F225" s="172"/>
      <c r="G225" s="14">
        <v>5</v>
      </c>
      <c r="H225" s="14" t="s">
        <v>32</v>
      </c>
      <c r="I225" s="23"/>
      <c r="J225" s="23"/>
      <c r="K225" s="24"/>
      <c r="L225" s="16"/>
      <c r="M225" s="16"/>
      <c r="N225" s="17"/>
    </row>
    <row r="226" spans="1:14" s="6" customFormat="1" ht="16.5" customHeight="1">
      <c r="A226" s="171"/>
      <c r="B226" s="172"/>
      <c r="C226" s="172"/>
      <c r="D226" s="172"/>
      <c r="E226" s="172"/>
      <c r="F226" s="172"/>
      <c r="G226" s="14"/>
      <c r="H226" s="14"/>
      <c r="I226" s="25">
        <f>I225*G225</f>
        <v>0</v>
      </c>
      <c r="J226" s="25">
        <f>J225*G225</f>
        <v>0</v>
      </c>
      <c r="K226" s="26">
        <f>J226+I226</f>
        <v>0</v>
      </c>
      <c r="L226" s="25" t="e">
        <f>K226/K$249*100</f>
        <v>#DIV/0!</v>
      </c>
      <c r="M226" s="25"/>
      <c r="N226" s="26"/>
    </row>
    <row r="227" spans="1:14" s="6" customFormat="1" ht="12.75" customHeight="1">
      <c r="A227" s="171">
        <v>2</v>
      </c>
      <c r="B227" s="172" t="s">
        <v>167</v>
      </c>
      <c r="C227" s="172"/>
      <c r="D227" s="172"/>
      <c r="E227" s="172"/>
      <c r="F227" s="172"/>
      <c r="G227" s="136">
        <v>35</v>
      </c>
      <c r="H227" s="14" t="s">
        <v>32</v>
      </c>
      <c r="I227" s="23"/>
      <c r="J227" s="23"/>
      <c r="K227" s="24"/>
      <c r="L227" s="16"/>
      <c r="M227" s="16"/>
      <c r="N227" s="17"/>
    </row>
    <row r="228" spans="1:14" s="6" customFormat="1" ht="18" customHeight="1">
      <c r="A228" s="171"/>
      <c r="B228" s="172"/>
      <c r="C228" s="172"/>
      <c r="D228" s="172"/>
      <c r="E228" s="172"/>
      <c r="F228" s="172"/>
      <c r="G228" s="14"/>
      <c r="H228" s="14"/>
      <c r="I228" s="25">
        <f t="shared" ref="I228" si="9">I227*G227</f>
        <v>0</v>
      </c>
      <c r="J228" s="25">
        <f t="shared" ref="J228" si="10">J227*G227</f>
        <v>0</v>
      </c>
      <c r="K228" s="26">
        <f t="shared" ref="K228" si="11">J228+I228</f>
        <v>0</v>
      </c>
      <c r="L228" s="25" t="e">
        <f t="shared" ref="L228" si="12">K228/K$249*100</f>
        <v>#DIV/0!</v>
      </c>
      <c r="M228" s="25"/>
      <c r="N228" s="26"/>
    </row>
    <row r="229" spans="1:14" s="6" customFormat="1" ht="12.75" customHeight="1">
      <c r="A229" s="171">
        <v>3</v>
      </c>
      <c r="B229" s="172" t="s">
        <v>60</v>
      </c>
      <c r="C229" s="172"/>
      <c r="D229" s="172"/>
      <c r="E229" s="172"/>
      <c r="F229" s="172"/>
      <c r="G229" s="14">
        <v>200</v>
      </c>
      <c r="H229" s="14" t="s">
        <v>12</v>
      </c>
      <c r="I229" s="23"/>
      <c r="J229" s="23"/>
      <c r="K229" s="24"/>
      <c r="L229" s="16"/>
      <c r="M229" s="16"/>
      <c r="N229" s="17"/>
    </row>
    <row r="230" spans="1:14" s="6" customFormat="1" ht="15.75" customHeight="1">
      <c r="A230" s="171"/>
      <c r="B230" s="172"/>
      <c r="C230" s="172"/>
      <c r="D230" s="172"/>
      <c r="E230" s="172"/>
      <c r="F230" s="172"/>
      <c r="G230" s="14"/>
      <c r="H230" s="14"/>
      <c r="I230" s="25">
        <f>I229*G229</f>
        <v>0</v>
      </c>
      <c r="J230" s="25">
        <f>J229*G229</f>
        <v>0</v>
      </c>
      <c r="K230" s="26">
        <f>J230+I230</f>
        <v>0</v>
      </c>
      <c r="L230" s="25" t="e">
        <f t="shared" ref="L230" si="13">K230/K$249*100</f>
        <v>#DIV/0!</v>
      </c>
      <c r="M230" s="25"/>
      <c r="N230" s="26"/>
    </row>
    <row r="231" spans="1:14" s="6" customFormat="1" ht="12.75" customHeight="1">
      <c r="A231" s="171">
        <v>4</v>
      </c>
      <c r="B231" s="172" t="s">
        <v>61</v>
      </c>
      <c r="C231" s="172"/>
      <c r="D231" s="172"/>
      <c r="E231" s="172"/>
      <c r="F231" s="172"/>
      <c r="G231" s="14">
        <v>6</v>
      </c>
      <c r="H231" s="54" t="s">
        <v>32</v>
      </c>
      <c r="I231" s="23"/>
      <c r="J231" s="23"/>
      <c r="K231" s="24"/>
      <c r="L231" s="16"/>
      <c r="M231" s="16"/>
      <c r="N231" s="17"/>
    </row>
    <row r="232" spans="1:14" s="6" customFormat="1" ht="12.75" customHeight="1">
      <c r="A232" s="171"/>
      <c r="B232" s="172"/>
      <c r="C232" s="172"/>
      <c r="D232" s="172"/>
      <c r="E232" s="172"/>
      <c r="F232" s="172"/>
      <c r="G232" s="15"/>
      <c r="H232" s="15"/>
      <c r="I232" s="25">
        <f>I231*G231</f>
        <v>0</v>
      </c>
      <c r="J232" s="25">
        <f>J231*G231</f>
        <v>0</v>
      </c>
      <c r="K232" s="26">
        <f>J232+I232</f>
        <v>0</v>
      </c>
      <c r="L232" s="25" t="e">
        <f t="shared" ref="L232" si="14">K232/K$249*100</f>
        <v>#DIV/0!</v>
      </c>
      <c r="M232" s="25"/>
      <c r="N232" s="26"/>
    </row>
    <row r="233" spans="1:14" s="6" customFormat="1" ht="12.75" customHeight="1">
      <c r="A233" s="171">
        <v>5</v>
      </c>
      <c r="B233" s="172" t="s">
        <v>62</v>
      </c>
      <c r="C233" s="172"/>
      <c r="D233" s="172"/>
      <c r="E233" s="172"/>
      <c r="F233" s="172"/>
      <c r="G233" s="14">
        <v>60</v>
      </c>
      <c r="H233" s="54" t="s">
        <v>32</v>
      </c>
      <c r="I233" s="23"/>
      <c r="J233" s="23"/>
      <c r="K233" s="24"/>
      <c r="L233" s="16"/>
      <c r="M233" s="16"/>
      <c r="N233" s="17"/>
    </row>
    <row r="234" spans="1:14" s="6" customFormat="1" ht="12.75" customHeight="1">
      <c r="A234" s="171"/>
      <c r="B234" s="172"/>
      <c r="C234" s="172"/>
      <c r="D234" s="172"/>
      <c r="E234" s="172"/>
      <c r="F234" s="172"/>
      <c r="G234" s="15"/>
      <c r="H234" s="15"/>
      <c r="I234" s="25">
        <f>I233*G233</f>
        <v>0</v>
      </c>
      <c r="J234" s="25">
        <f>J233*G233</f>
        <v>0</v>
      </c>
      <c r="K234" s="26">
        <f>J234+I234</f>
        <v>0</v>
      </c>
      <c r="L234" s="25" t="e">
        <f t="shared" ref="L234" si="15">K234/K$249*100</f>
        <v>#DIV/0!</v>
      </c>
      <c r="M234" s="25"/>
      <c r="N234" s="26"/>
    </row>
    <row r="235" spans="1:14" s="6" customFormat="1" ht="12.75" customHeight="1">
      <c r="A235" s="171">
        <v>6</v>
      </c>
      <c r="B235" s="172" t="s">
        <v>63</v>
      </c>
      <c r="C235" s="173"/>
      <c r="D235" s="173"/>
      <c r="E235" s="173"/>
      <c r="F235" s="173"/>
      <c r="G235" s="14">
        <v>35</v>
      </c>
      <c r="H235" s="54" t="s">
        <v>32</v>
      </c>
      <c r="I235" s="23"/>
      <c r="J235" s="23"/>
      <c r="K235" s="24"/>
      <c r="L235" s="16"/>
      <c r="M235" s="16"/>
      <c r="N235" s="17"/>
    </row>
    <row r="236" spans="1:14" s="6" customFormat="1" ht="12.75" customHeight="1">
      <c r="A236" s="171"/>
      <c r="B236" s="173"/>
      <c r="C236" s="173"/>
      <c r="D236" s="173"/>
      <c r="E236" s="173"/>
      <c r="F236" s="173"/>
      <c r="G236" s="15"/>
      <c r="H236" s="15"/>
      <c r="I236" s="25">
        <f>I235*G235</f>
        <v>0</v>
      </c>
      <c r="J236" s="25">
        <f>J235*G235</f>
        <v>0</v>
      </c>
      <c r="K236" s="26">
        <f>J236+I236</f>
        <v>0</v>
      </c>
      <c r="L236" s="25" t="e">
        <f t="shared" ref="L236" si="16">K236/K$249*100</f>
        <v>#DIV/0!</v>
      </c>
      <c r="M236" s="25"/>
      <c r="N236" s="26"/>
    </row>
    <row r="237" spans="1:14" s="6" customFormat="1" ht="12.75" customHeight="1">
      <c r="A237" s="171">
        <v>7</v>
      </c>
      <c r="B237" s="172" t="s">
        <v>64</v>
      </c>
      <c r="C237" s="173"/>
      <c r="D237" s="173"/>
      <c r="E237" s="173"/>
      <c r="F237" s="173"/>
      <c r="G237" s="14">
        <v>6</v>
      </c>
      <c r="H237" s="54" t="s">
        <v>32</v>
      </c>
      <c r="I237" s="23"/>
      <c r="J237" s="23"/>
      <c r="K237" s="24"/>
      <c r="L237" s="16"/>
      <c r="M237" s="16"/>
      <c r="N237" s="17"/>
    </row>
    <row r="238" spans="1:14" s="6" customFormat="1" ht="12.75" customHeight="1">
      <c r="A238" s="171"/>
      <c r="B238" s="173"/>
      <c r="C238" s="173"/>
      <c r="D238" s="173"/>
      <c r="E238" s="173"/>
      <c r="F238" s="173"/>
      <c r="G238" s="15"/>
      <c r="H238" s="15"/>
      <c r="I238" s="25">
        <f>I237*G237</f>
        <v>0</v>
      </c>
      <c r="J238" s="25">
        <f>J237*G237</f>
        <v>0</v>
      </c>
      <c r="K238" s="26">
        <f>J238+I238</f>
        <v>0</v>
      </c>
      <c r="L238" s="25" t="e">
        <f t="shared" ref="L238" si="17">K238/K$249*100</f>
        <v>#DIV/0!</v>
      </c>
      <c r="M238" s="25"/>
      <c r="N238" s="26"/>
    </row>
    <row r="239" spans="1:14" s="6" customFormat="1" ht="12.75" customHeight="1">
      <c r="A239" s="171">
        <v>8</v>
      </c>
      <c r="B239" s="172" t="s">
        <v>65</v>
      </c>
      <c r="C239" s="173"/>
      <c r="D239" s="173"/>
      <c r="E239" s="173"/>
      <c r="F239" s="173"/>
      <c r="G239" s="14">
        <v>14</v>
      </c>
      <c r="H239" s="54" t="s">
        <v>32</v>
      </c>
      <c r="I239" s="23"/>
      <c r="J239" s="23"/>
      <c r="K239" s="24"/>
      <c r="L239" s="16"/>
      <c r="M239" s="16"/>
      <c r="N239" s="17"/>
    </row>
    <row r="240" spans="1:14" s="6" customFormat="1" ht="15" customHeight="1">
      <c r="A240" s="171"/>
      <c r="B240" s="173"/>
      <c r="C240" s="173"/>
      <c r="D240" s="173"/>
      <c r="E240" s="173"/>
      <c r="F240" s="173"/>
      <c r="G240" s="15"/>
      <c r="H240" s="15"/>
      <c r="I240" s="25">
        <f>I239*G239</f>
        <v>0</v>
      </c>
      <c r="J240" s="25">
        <f>J239*G239</f>
        <v>0</v>
      </c>
      <c r="K240" s="26">
        <f>J240+I240</f>
        <v>0</v>
      </c>
      <c r="L240" s="25" t="e">
        <f t="shared" ref="L240" si="18">K240/K$249*100</f>
        <v>#DIV/0!</v>
      </c>
      <c r="M240" s="25"/>
      <c r="N240" s="26"/>
    </row>
    <row r="241" spans="1:14" s="6" customFormat="1" ht="12.75" customHeight="1">
      <c r="A241" s="171">
        <v>9</v>
      </c>
      <c r="B241" s="172" t="s">
        <v>66</v>
      </c>
      <c r="C241" s="173"/>
      <c r="D241" s="173"/>
      <c r="E241" s="173"/>
      <c r="F241" s="173"/>
      <c r="G241" s="14">
        <v>70</v>
      </c>
      <c r="H241" s="14" t="s">
        <v>12</v>
      </c>
      <c r="I241" s="23"/>
      <c r="J241" s="23"/>
      <c r="K241" s="24"/>
      <c r="L241" s="16"/>
      <c r="M241" s="16"/>
      <c r="N241" s="17"/>
    </row>
    <row r="242" spans="1:14" s="6" customFormat="1" ht="12.75" customHeight="1">
      <c r="A242" s="171"/>
      <c r="B242" s="173"/>
      <c r="C242" s="173"/>
      <c r="D242" s="173"/>
      <c r="E242" s="173"/>
      <c r="F242" s="173"/>
      <c r="G242" s="15"/>
      <c r="H242" s="15"/>
      <c r="I242" s="25">
        <f>I241*G241</f>
        <v>0</v>
      </c>
      <c r="J242" s="25">
        <f>J241*G241</f>
        <v>0</v>
      </c>
      <c r="K242" s="26">
        <f>J242+I242</f>
        <v>0</v>
      </c>
      <c r="L242" s="25" t="e">
        <f t="shared" ref="L242" si="19">K242/K$249*100</f>
        <v>#DIV/0!</v>
      </c>
      <c r="M242" s="25"/>
      <c r="N242" s="26"/>
    </row>
    <row r="243" spans="1:14" s="6" customFormat="1" ht="12.75" customHeight="1">
      <c r="A243" s="171">
        <v>10</v>
      </c>
      <c r="B243" s="172" t="s">
        <v>67</v>
      </c>
      <c r="C243" s="173"/>
      <c r="D243" s="173"/>
      <c r="E243" s="173"/>
      <c r="F243" s="173"/>
      <c r="G243" s="14">
        <v>980</v>
      </c>
      <c r="H243" s="14" t="s">
        <v>12</v>
      </c>
      <c r="I243" s="23"/>
      <c r="J243" s="23"/>
      <c r="K243" s="24"/>
      <c r="L243" s="16"/>
      <c r="M243" s="16"/>
      <c r="N243" s="17"/>
    </row>
    <row r="244" spans="1:14" s="6" customFormat="1" ht="12.75" customHeight="1">
      <c r="A244" s="171"/>
      <c r="B244" s="173"/>
      <c r="C244" s="173"/>
      <c r="D244" s="173"/>
      <c r="E244" s="173"/>
      <c r="F244" s="173"/>
      <c r="G244" s="15"/>
      <c r="H244" s="15"/>
      <c r="I244" s="25">
        <f>I243*G243</f>
        <v>0</v>
      </c>
      <c r="J244" s="25">
        <f>J243*G243</f>
        <v>0</v>
      </c>
      <c r="K244" s="26">
        <f>J244+I244</f>
        <v>0</v>
      </c>
      <c r="L244" s="25" t="e">
        <f t="shared" ref="L244" si="20">K244/K$249*100</f>
        <v>#DIV/0!</v>
      </c>
      <c r="M244" s="25"/>
      <c r="N244" s="26"/>
    </row>
    <row r="245" spans="1:14" s="6" customFormat="1" ht="12.75" customHeight="1">
      <c r="A245" s="171">
        <v>11</v>
      </c>
      <c r="B245" s="172" t="s">
        <v>68</v>
      </c>
      <c r="C245" s="173"/>
      <c r="D245" s="173"/>
      <c r="E245" s="173"/>
      <c r="F245" s="173"/>
      <c r="G245" s="14">
        <v>360</v>
      </c>
      <c r="H245" s="14" t="s">
        <v>12</v>
      </c>
      <c r="I245" s="23"/>
      <c r="J245" s="23"/>
      <c r="K245" s="24"/>
      <c r="L245" s="16"/>
      <c r="M245" s="16"/>
      <c r="N245" s="17"/>
    </row>
    <row r="246" spans="1:14" s="6" customFormat="1" ht="12.75" customHeight="1">
      <c r="A246" s="171"/>
      <c r="B246" s="173"/>
      <c r="C246" s="173"/>
      <c r="D246" s="173"/>
      <c r="E246" s="173"/>
      <c r="F246" s="173"/>
      <c r="G246" s="15"/>
      <c r="H246" s="15"/>
      <c r="I246" s="25">
        <f>I245*G245</f>
        <v>0</v>
      </c>
      <c r="J246" s="25">
        <f>J245*G245</f>
        <v>0</v>
      </c>
      <c r="K246" s="26">
        <f>J246+I246</f>
        <v>0</v>
      </c>
      <c r="L246" s="25" t="e">
        <f t="shared" ref="L246" si="21">K246/K$249*100</f>
        <v>#DIV/0!</v>
      </c>
      <c r="M246" s="25"/>
      <c r="N246" s="26"/>
    </row>
    <row r="247" spans="1:14" s="6" customFormat="1" ht="12.75" customHeight="1">
      <c r="A247" s="171">
        <v>12</v>
      </c>
      <c r="B247" s="172" t="s">
        <v>69</v>
      </c>
      <c r="C247" s="173"/>
      <c r="D247" s="173"/>
      <c r="E247" s="173"/>
      <c r="F247" s="173"/>
      <c r="G247" s="14">
        <v>70</v>
      </c>
      <c r="H247" s="14" t="s">
        <v>12</v>
      </c>
      <c r="I247" s="23"/>
      <c r="J247" s="23"/>
      <c r="K247" s="24"/>
      <c r="L247" s="16"/>
      <c r="M247" s="16"/>
      <c r="N247" s="17"/>
    </row>
    <row r="248" spans="1:14" s="6" customFormat="1" ht="12.75" customHeight="1">
      <c r="A248" s="171"/>
      <c r="B248" s="173"/>
      <c r="C248" s="173"/>
      <c r="D248" s="173"/>
      <c r="E248" s="173"/>
      <c r="F248" s="173"/>
      <c r="G248" s="15"/>
      <c r="H248" s="15"/>
      <c r="I248" s="25">
        <f>I247*G247</f>
        <v>0</v>
      </c>
      <c r="J248" s="25">
        <f>J247*G247</f>
        <v>0</v>
      </c>
      <c r="K248" s="26">
        <f>J248+I248</f>
        <v>0</v>
      </c>
      <c r="L248" s="25" t="e">
        <f t="shared" ref="L248" si="22">K248/K$249*100</f>
        <v>#DIV/0!</v>
      </c>
      <c r="M248" s="25"/>
      <c r="N248" s="26"/>
    </row>
    <row r="249" spans="1:14" s="6" customFormat="1" ht="12.75" customHeight="1">
      <c r="A249" s="18" t="s">
        <v>25</v>
      </c>
      <c r="B249" s="19"/>
      <c r="C249" s="19"/>
      <c r="D249" s="19"/>
      <c r="E249" s="19"/>
      <c r="F249" s="19"/>
      <c r="G249" s="19"/>
      <c r="H249" s="20" t="s">
        <v>8</v>
      </c>
      <c r="I249" s="21">
        <f>I226+I228+I230+I232+I234+I236+I238+I240+I242+I244+I246+I248</f>
        <v>0</v>
      </c>
      <c r="J249" s="21">
        <f>J226+J228+J230+J232+J234+J236+J238+J240+J242+J244+J246+J248</f>
        <v>0</v>
      </c>
      <c r="K249" s="22">
        <f>SUM(K225:K248)</f>
        <v>0</v>
      </c>
      <c r="L249" s="21" t="e">
        <f>SUM(L225:L248)</f>
        <v>#DIV/0!</v>
      </c>
      <c r="M249" s="21"/>
      <c r="N249" s="40" t="e">
        <f>K249/K$312*100</f>
        <v>#DIV/0!</v>
      </c>
    </row>
    <row r="250" spans="1:14" s="6" customFormat="1" ht="12.75" customHeight="1">
      <c r="A250" s="27"/>
      <c r="B250" s="13"/>
      <c r="C250" s="13"/>
      <c r="D250" s="13"/>
      <c r="E250" s="13"/>
      <c r="F250" s="13"/>
      <c r="G250" s="13"/>
      <c r="H250" s="28"/>
      <c r="I250" s="29"/>
      <c r="J250" s="29"/>
      <c r="K250" s="29"/>
      <c r="L250" s="29"/>
      <c r="M250" s="29"/>
      <c r="N250" s="140"/>
    </row>
    <row r="251" spans="1:14" s="6" customFormat="1" ht="12.75" customHeight="1">
      <c r="A251" s="27"/>
      <c r="B251" s="13"/>
      <c r="C251" s="13"/>
      <c r="D251" s="13"/>
      <c r="E251" s="13"/>
      <c r="F251" s="13"/>
      <c r="G251" s="13"/>
      <c r="H251" s="28"/>
      <c r="I251" s="29"/>
      <c r="J251" s="29"/>
      <c r="K251" s="29"/>
      <c r="L251" s="29"/>
      <c r="M251" s="29"/>
      <c r="N251" s="140"/>
    </row>
    <row r="252" spans="1:14" s="6" customFormat="1" ht="12.75" customHeight="1">
      <c r="A252" s="7"/>
      <c r="H252" s="8"/>
      <c r="I252" s="4"/>
      <c r="J252" s="4"/>
      <c r="K252" s="4"/>
      <c r="L252" s="4"/>
      <c r="M252" s="4"/>
      <c r="N252" s="4"/>
    </row>
    <row r="253" spans="1:14" s="6" customFormat="1" ht="12.75" customHeight="1">
      <c r="A253" s="9" t="s">
        <v>139</v>
      </c>
      <c r="B253" s="10"/>
      <c r="C253" s="10"/>
      <c r="D253" s="10"/>
      <c r="E253" s="10"/>
      <c r="F253" s="10"/>
      <c r="G253" s="10"/>
      <c r="H253" s="10"/>
      <c r="I253" s="11"/>
      <c r="J253" s="11"/>
      <c r="K253" s="12"/>
      <c r="L253" s="11"/>
      <c r="M253" s="11"/>
      <c r="N253" s="12"/>
    </row>
    <row r="254" spans="1:14" s="6" customFormat="1" ht="12.75" customHeight="1">
      <c r="A254" s="171">
        <v>1</v>
      </c>
      <c r="B254" s="172" t="s">
        <v>57</v>
      </c>
      <c r="C254" s="172"/>
      <c r="D254" s="172"/>
      <c r="E254" s="172"/>
      <c r="F254" s="172"/>
      <c r="G254" s="14">
        <v>7</v>
      </c>
      <c r="H254" s="14" t="s">
        <v>32</v>
      </c>
      <c r="I254" s="23"/>
      <c r="J254" s="23"/>
      <c r="K254" s="24"/>
      <c r="L254" s="30"/>
      <c r="M254" s="30"/>
      <c r="N254" s="24"/>
    </row>
    <row r="255" spans="1:14" s="6" customFormat="1" ht="12.75" customHeight="1">
      <c r="A255" s="171"/>
      <c r="B255" s="172"/>
      <c r="C255" s="172"/>
      <c r="D255" s="172"/>
      <c r="E255" s="172"/>
      <c r="F255" s="172"/>
      <c r="G255" s="15"/>
      <c r="H255" s="15"/>
      <c r="I255" s="25">
        <f>I254*G254</f>
        <v>0</v>
      </c>
      <c r="J255" s="25">
        <f>J254*G254</f>
        <v>0</v>
      </c>
      <c r="K255" s="26">
        <f>J255+I255</f>
        <v>0</v>
      </c>
      <c r="L255" s="25" t="e">
        <f>K255/K$262*100</f>
        <v>#DIV/0!</v>
      </c>
      <c r="M255" s="25"/>
      <c r="N255" s="26"/>
    </row>
    <row r="256" spans="1:14" s="6" customFormat="1" ht="12.75" customHeight="1">
      <c r="A256" s="171">
        <v>2</v>
      </c>
      <c r="B256" s="172" t="s">
        <v>56</v>
      </c>
      <c r="C256" s="172"/>
      <c r="D256" s="172"/>
      <c r="E256" s="172"/>
      <c r="F256" s="172"/>
      <c r="G256" s="14">
        <v>15</v>
      </c>
      <c r="H256" s="14" t="s">
        <v>32</v>
      </c>
      <c r="I256" s="23"/>
      <c r="J256" s="23"/>
      <c r="K256" s="24"/>
      <c r="L256" s="30"/>
      <c r="M256" s="30"/>
      <c r="N256" s="24"/>
    </row>
    <row r="257" spans="1:14" s="6" customFormat="1" ht="12.75" customHeight="1">
      <c r="A257" s="171"/>
      <c r="B257" s="172"/>
      <c r="C257" s="172"/>
      <c r="D257" s="172"/>
      <c r="E257" s="172"/>
      <c r="F257" s="172"/>
      <c r="G257" s="15"/>
      <c r="H257" s="15"/>
      <c r="I257" s="25">
        <f>I256*G256</f>
        <v>0</v>
      </c>
      <c r="J257" s="25">
        <f>J256*G256</f>
        <v>0</v>
      </c>
      <c r="K257" s="26">
        <f>J257+I257</f>
        <v>0</v>
      </c>
      <c r="L257" s="25" t="e">
        <f t="shared" ref="L257" si="23">K257/K$262*100</f>
        <v>#DIV/0!</v>
      </c>
      <c r="M257" s="25"/>
      <c r="N257" s="26"/>
    </row>
    <row r="258" spans="1:14" s="6" customFormat="1" ht="12.75" customHeight="1">
      <c r="A258" s="171">
        <v>3</v>
      </c>
      <c r="B258" s="172" t="s">
        <v>58</v>
      </c>
      <c r="C258" s="172"/>
      <c r="D258" s="172"/>
      <c r="E258" s="172"/>
      <c r="F258" s="172"/>
      <c r="G258" s="14">
        <v>15</v>
      </c>
      <c r="H258" s="14" t="s">
        <v>32</v>
      </c>
      <c r="I258" s="23"/>
      <c r="J258" s="23"/>
      <c r="K258" s="24"/>
      <c r="L258" s="30"/>
      <c r="M258" s="30"/>
      <c r="N258" s="24"/>
    </row>
    <row r="259" spans="1:14" s="6" customFormat="1" ht="12.75" customHeight="1">
      <c r="A259" s="171"/>
      <c r="B259" s="172"/>
      <c r="C259" s="172"/>
      <c r="D259" s="172"/>
      <c r="E259" s="172"/>
      <c r="F259" s="172"/>
      <c r="G259" s="15"/>
      <c r="H259" s="15"/>
      <c r="I259" s="25">
        <f>I258*G258</f>
        <v>0</v>
      </c>
      <c r="J259" s="25">
        <f>J258*G258</f>
        <v>0</v>
      </c>
      <c r="K259" s="26">
        <f>J259+I259</f>
        <v>0</v>
      </c>
      <c r="L259" s="25" t="e">
        <f t="shared" ref="L259" si="24">K259/K$262*100</f>
        <v>#DIV/0!</v>
      </c>
      <c r="M259" s="25"/>
      <c r="N259" s="26"/>
    </row>
    <row r="260" spans="1:14" s="6" customFormat="1" ht="12.75" customHeight="1">
      <c r="A260" s="171">
        <v>4</v>
      </c>
      <c r="B260" s="174" t="s">
        <v>59</v>
      </c>
      <c r="C260" s="174"/>
      <c r="D260" s="174"/>
      <c r="E260" s="174"/>
      <c r="F260" s="174"/>
      <c r="G260" s="14">
        <v>1</v>
      </c>
      <c r="H260" s="14" t="s">
        <v>32</v>
      </c>
      <c r="I260" s="23"/>
      <c r="J260" s="23"/>
      <c r="K260" s="24"/>
      <c r="L260" s="30"/>
      <c r="M260" s="30"/>
      <c r="N260" s="24"/>
    </row>
    <row r="261" spans="1:14" s="6" customFormat="1" ht="16.5" customHeight="1">
      <c r="A261" s="171"/>
      <c r="B261" s="174"/>
      <c r="C261" s="174"/>
      <c r="D261" s="174"/>
      <c r="E261" s="174"/>
      <c r="F261" s="174"/>
      <c r="G261" s="15"/>
      <c r="H261" s="15"/>
      <c r="I261" s="25">
        <f>I260*G260</f>
        <v>0</v>
      </c>
      <c r="J261" s="25">
        <f>J260*G260</f>
        <v>0</v>
      </c>
      <c r="K261" s="26">
        <f>J261+I261</f>
        <v>0</v>
      </c>
      <c r="L261" s="25" t="e">
        <f t="shared" ref="L261" si="25">K261/K$262*100</f>
        <v>#DIV/0!</v>
      </c>
      <c r="M261" s="25"/>
      <c r="N261" s="26"/>
    </row>
    <row r="262" spans="1:14" s="6" customFormat="1" ht="12.75" customHeight="1">
      <c r="A262" s="18" t="s">
        <v>35</v>
      </c>
      <c r="B262" s="19"/>
      <c r="C262" s="19"/>
      <c r="D262" s="19"/>
      <c r="E262" s="19"/>
      <c r="F262" s="19"/>
      <c r="G262" s="19"/>
      <c r="H262" s="20" t="s">
        <v>8</v>
      </c>
      <c r="I262" s="21">
        <f>I255+I257+I259+I261</f>
        <v>0</v>
      </c>
      <c r="J262" s="21">
        <f>J255+J257+J259+J261</f>
        <v>0</v>
      </c>
      <c r="K262" s="21">
        <f>SUM(K254:K261)</f>
        <v>0</v>
      </c>
      <c r="L262" s="21" t="e">
        <f>SUM(L254:L261)</f>
        <v>#DIV/0!</v>
      </c>
      <c r="M262" s="21"/>
      <c r="N262" s="40" t="e">
        <f>K262/K$312*100</f>
        <v>#DIV/0!</v>
      </c>
    </row>
    <row r="263" spans="1:14" s="6" customFormat="1" ht="12.75" customHeight="1">
      <c r="A263" s="27"/>
      <c r="B263" s="13"/>
      <c r="C263" s="13"/>
      <c r="D263" s="13"/>
      <c r="E263" s="13"/>
      <c r="F263" s="13"/>
      <c r="G263" s="13"/>
      <c r="H263" s="28"/>
      <c r="I263" s="29"/>
      <c r="J263" s="29"/>
      <c r="K263" s="29"/>
      <c r="L263" s="29"/>
      <c r="M263" s="29"/>
      <c r="N263" s="140"/>
    </row>
    <row r="264" spans="1:14" s="6" customFormat="1" ht="12.75" customHeight="1">
      <c r="A264" s="7"/>
      <c r="H264" s="8"/>
      <c r="I264" s="4"/>
      <c r="J264" s="4"/>
      <c r="K264" s="4"/>
      <c r="L264" s="4"/>
      <c r="M264" s="4"/>
      <c r="N264" s="4"/>
    </row>
    <row r="265" spans="1:14" s="6" customFormat="1" ht="13.5" customHeight="1">
      <c r="A265" s="9" t="s">
        <v>102</v>
      </c>
      <c r="B265" s="10"/>
      <c r="C265" s="10"/>
      <c r="D265" s="10"/>
      <c r="E265" s="10"/>
      <c r="F265" s="10"/>
      <c r="G265" s="10"/>
      <c r="H265" s="10"/>
      <c r="I265" s="11"/>
      <c r="J265" s="11"/>
      <c r="K265" s="12"/>
      <c r="L265" s="11"/>
      <c r="M265" s="11"/>
      <c r="N265" s="12"/>
    </row>
    <row r="266" spans="1:14" s="6" customFormat="1" ht="13.5" customHeight="1">
      <c r="A266" s="171">
        <v>1</v>
      </c>
      <c r="B266" s="172" t="s">
        <v>186</v>
      </c>
      <c r="C266" s="173"/>
      <c r="D266" s="173"/>
      <c r="E266" s="173"/>
      <c r="F266" s="173"/>
      <c r="G266" s="14">
        <v>1</v>
      </c>
      <c r="H266" s="14" t="s">
        <v>187</v>
      </c>
      <c r="I266" s="23"/>
      <c r="J266" s="23"/>
      <c r="K266" s="142"/>
      <c r="L266" s="16"/>
      <c r="M266" s="16"/>
      <c r="N266" s="17"/>
    </row>
    <row r="267" spans="1:14" s="6" customFormat="1" ht="13.5" customHeight="1">
      <c r="A267" s="171"/>
      <c r="B267" s="173"/>
      <c r="C267" s="173"/>
      <c r="D267" s="173"/>
      <c r="E267" s="173"/>
      <c r="F267" s="173"/>
      <c r="G267" s="15"/>
      <c r="H267" s="15"/>
      <c r="I267" s="25">
        <f>I266*G266</f>
        <v>0</v>
      </c>
      <c r="J267" s="25">
        <f>J266*G266</f>
        <v>0</v>
      </c>
      <c r="K267" s="26">
        <f>I267+J267</f>
        <v>0</v>
      </c>
      <c r="L267" s="25" t="e">
        <f t="shared" ref="L267" si="26">K267/K$249*100</f>
        <v>#DIV/0!</v>
      </c>
      <c r="M267" s="25"/>
      <c r="N267" s="26"/>
    </row>
    <row r="268" spans="1:14" s="6" customFormat="1" ht="12.75" customHeight="1">
      <c r="A268" s="18" t="s">
        <v>31</v>
      </c>
      <c r="B268" s="19"/>
      <c r="C268" s="19"/>
      <c r="D268" s="19"/>
      <c r="E268" s="19"/>
      <c r="F268" s="19"/>
      <c r="G268" s="19"/>
      <c r="H268" s="20" t="s">
        <v>8</v>
      </c>
      <c r="I268" s="21">
        <f>I267</f>
        <v>0</v>
      </c>
      <c r="J268" s="21">
        <f>J267</f>
        <v>0</v>
      </c>
      <c r="K268" s="141">
        <f>SUM(K266:K267)</f>
        <v>0</v>
      </c>
      <c r="L268" s="21"/>
      <c r="M268" s="21"/>
      <c r="N268" s="40" t="e">
        <f>K268/K$312*100</f>
        <v>#DIV/0!</v>
      </c>
    </row>
    <row r="269" spans="1:14" s="6" customFormat="1" ht="12.75" customHeight="1">
      <c r="A269" s="27"/>
      <c r="B269" s="13"/>
      <c r="C269" s="13"/>
      <c r="D269" s="13"/>
      <c r="E269" s="13"/>
      <c r="F269" s="13"/>
      <c r="G269" s="13"/>
      <c r="H269" s="28"/>
      <c r="I269" s="29"/>
      <c r="J269" s="29"/>
      <c r="K269" s="29"/>
      <c r="L269" s="29"/>
      <c r="M269" s="29"/>
      <c r="N269" s="140"/>
    </row>
    <row r="270" spans="1:14" s="6" customFormat="1" ht="12.75" customHeight="1">
      <c r="A270" s="27"/>
      <c r="B270" s="13"/>
      <c r="C270" s="13"/>
      <c r="D270" s="13"/>
      <c r="E270" s="13"/>
      <c r="F270" s="13"/>
      <c r="G270" s="13"/>
      <c r="H270" s="28"/>
      <c r="I270" s="29"/>
      <c r="J270" s="29"/>
      <c r="K270" s="29"/>
      <c r="L270" s="29"/>
      <c r="M270" s="29"/>
      <c r="N270" s="29"/>
    </row>
    <row r="271" spans="1:14" s="6" customFormat="1" ht="12.75" customHeight="1">
      <c r="A271" s="9" t="s">
        <v>103</v>
      </c>
      <c r="B271" s="10"/>
      <c r="C271" s="10"/>
      <c r="D271" s="10"/>
      <c r="E271" s="10"/>
      <c r="F271" s="10"/>
      <c r="G271" s="10"/>
      <c r="H271" s="10"/>
      <c r="I271" s="11"/>
      <c r="J271" s="11"/>
      <c r="K271" s="12"/>
      <c r="L271" s="11"/>
      <c r="M271" s="11"/>
      <c r="N271" s="12"/>
    </row>
    <row r="272" spans="1:14" s="6" customFormat="1" ht="12.75" customHeight="1">
      <c r="A272" s="171">
        <v>1</v>
      </c>
      <c r="B272" s="173" t="s">
        <v>55</v>
      </c>
      <c r="C272" s="173"/>
      <c r="D272" s="173"/>
      <c r="E272" s="173"/>
      <c r="F272" s="173"/>
      <c r="G272" s="14">
        <v>4</v>
      </c>
      <c r="H272" s="54" t="s">
        <v>32</v>
      </c>
      <c r="I272" s="23"/>
      <c r="J272" s="23"/>
      <c r="K272" s="24"/>
      <c r="L272" s="30"/>
      <c r="M272" s="30"/>
      <c r="N272" s="24"/>
    </row>
    <row r="273" spans="1:14" s="6" customFormat="1" ht="12.75" customHeight="1">
      <c r="A273" s="171"/>
      <c r="B273" s="173"/>
      <c r="C273" s="173"/>
      <c r="D273" s="173"/>
      <c r="E273" s="173"/>
      <c r="F273" s="173"/>
      <c r="G273" s="15"/>
      <c r="H273" s="15"/>
      <c r="I273" s="25">
        <f>I272*G272</f>
        <v>0</v>
      </c>
      <c r="J273" s="25">
        <f>J272*G272</f>
        <v>0</v>
      </c>
      <c r="K273" s="26">
        <f>J273+I273</f>
        <v>0</v>
      </c>
      <c r="L273" s="25" t="e">
        <f>K273/K$276*100</f>
        <v>#DIV/0!</v>
      </c>
      <c r="M273" s="25"/>
      <c r="N273" s="26"/>
    </row>
    <row r="274" spans="1:14" s="6" customFormat="1" ht="12.75" customHeight="1">
      <c r="A274" s="171">
        <v>2</v>
      </c>
      <c r="B274" s="190" t="s">
        <v>53</v>
      </c>
      <c r="C274" s="190"/>
      <c r="D274" s="190"/>
      <c r="E274" s="190"/>
      <c r="F274" s="190"/>
      <c r="G274" s="14">
        <v>2</v>
      </c>
      <c r="H274" s="54" t="s">
        <v>32</v>
      </c>
      <c r="I274" s="23"/>
      <c r="J274" s="23"/>
      <c r="K274" s="24"/>
      <c r="L274" s="30"/>
      <c r="M274" s="30"/>
      <c r="N274" s="24"/>
    </row>
    <row r="275" spans="1:14" ht="12.75" customHeight="1">
      <c r="A275" s="171"/>
      <c r="B275" s="190"/>
      <c r="C275" s="190"/>
      <c r="D275" s="190"/>
      <c r="E275" s="190"/>
      <c r="F275" s="190"/>
      <c r="G275" s="15"/>
      <c r="H275" s="15"/>
      <c r="I275" s="25">
        <f>I274*G274</f>
        <v>0</v>
      </c>
      <c r="J275" s="25">
        <f>J274*G274</f>
        <v>0</v>
      </c>
      <c r="K275" s="26">
        <f>J275+I275</f>
        <v>0</v>
      </c>
      <c r="L275" s="25" t="e">
        <f>K275/K$276*100</f>
        <v>#DIV/0!</v>
      </c>
      <c r="M275" s="25"/>
      <c r="N275" s="26"/>
    </row>
    <row r="276" spans="1:14" ht="12.75" customHeight="1">
      <c r="A276" s="18" t="s">
        <v>54</v>
      </c>
      <c r="B276" s="19"/>
      <c r="C276" s="19"/>
      <c r="D276" s="19"/>
      <c r="E276" s="19"/>
      <c r="F276" s="19"/>
      <c r="G276" s="19"/>
      <c r="H276" s="20" t="s">
        <v>8</v>
      </c>
      <c r="I276" s="21">
        <f>I273+I275</f>
        <v>0</v>
      </c>
      <c r="J276" s="21">
        <f>J273+J275</f>
        <v>0</v>
      </c>
      <c r="K276" s="22">
        <f>SUM(K273:K275)</f>
        <v>0</v>
      </c>
      <c r="L276" s="21" t="e">
        <f>SUM(L273:L275)</f>
        <v>#DIV/0!</v>
      </c>
      <c r="M276" s="21"/>
      <c r="N276" s="40" t="e">
        <f>K276/K$312*100</f>
        <v>#DIV/0!</v>
      </c>
    </row>
    <row r="277" spans="1:14" ht="15" customHeight="1">
      <c r="A277" s="27"/>
      <c r="B277" s="13"/>
      <c r="C277" s="13"/>
      <c r="D277" s="13"/>
      <c r="E277" s="13"/>
      <c r="F277" s="13"/>
      <c r="G277" s="13"/>
      <c r="H277" s="28"/>
      <c r="I277" s="29"/>
      <c r="J277" s="29"/>
      <c r="K277" s="29"/>
      <c r="L277" s="29"/>
      <c r="M277" s="29"/>
      <c r="N277" s="29"/>
    </row>
    <row r="278" spans="1:14" ht="15" customHeight="1">
      <c r="A278" s="27"/>
      <c r="B278" s="13"/>
      <c r="C278" s="13"/>
      <c r="D278" s="13"/>
      <c r="E278" s="13"/>
      <c r="F278" s="13"/>
      <c r="G278" s="13"/>
      <c r="H278" s="28"/>
      <c r="I278" s="29"/>
      <c r="J278" s="29"/>
      <c r="K278" s="29"/>
      <c r="L278" s="29"/>
      <c r="M278" s="29"/>
      <c r="N278" s="29"/>
    </row>
    <row r="279" spans="1:14" ht="15" customHeight="1">
      <c r="A279" s="27"/>
      <c r="B279" s="13"/>
      <c r="C279" s="13"/>
      <c r="D279" s="13"/>
      <c r="E279" s="13"/>
      <c r="F279" s="13"/>
      <c r="G279" s="13"/>
      <c r="H279" s="28"/>
      <c r="I279" s="29"/>
      <c r="J279" s="29"/>
      <c r="K279" s="29"/>
      <c r="L279" s="29"/>
      <c r="M279" s="29"/>
      <c r="N279" s="29"/>
    </row>
    <row r="280" spans="1:14" ht="12.75" customHeight="1">
      <c r="A280" s="7"/>
      <c r="B280" s="6"/>
      <c r="C280" s="6"/>
      <c r="D280" s="6"/>
      <c r="E280" s="6"/>
      <c r="F280" s="6"/>
      <c r="G280" s="6"/>
      <c r="H280" s="8"/>
      <c r="I280" s="4"/>
      <c r="J280" s="4"/>
      <c r="K280" s="4"/>
      <c r="L280" s="4"/>
      <c r="M280" s="4"/>
      <c r="N280" s="4"/>
    </row>
    <row r="281" spans="1:14" ht="12.75" customHeight="1">
      <c r="A281" s="9" t="s">
        <v>26</v>
      </c>
      <c r="B281" s="10"/>
      <c r="C281" s="10"/>
      <c r="D281" s="10"/>
      <c r="E281" s="10"/>
      <c r="F281" s="10"/>
      <c r="G281" s="10"/>
      <c r="H281" s="10"/>
      <c r="I281" s="11"/>
      <c r="J281" s="11"/>
      <c r="K281" s="12"/>
      <c r="L281" s="11"/>
      <c r="M281" s="11"/>
      <c r="N281" s="12"/>
    </row>
    <row r="282" spans="1:14" ht="12.75" customHeight="1">
      <c r="A282" s="171">
        <v>1</v>
      </c>
      <c r="B282" s="172" t="s">
        <v>158</v>
      </c>
      <c r="C282" s="172"/>
      <c r="D282" s="172"/>
      <c r="E282" s="172"/>
      <c r="F282" s="172"/>
      <c r="G282" s="14">
        <v>236</v>
      </c>
      <c r="H282" s="14" t="s">
        <v>7</v>
      </c>
      <c r="I282" s="23"/>
      <c r="J282" s="23"/>
      <c r="K282" s="24"/>
      <c r="L282" s="16"/>
      <c r="M282" s="16"/>
      <c r="N282" s="17"/>
    </row>
    <row r="283" spans="1:14" ht="12.75" customHeight="1">
      <c r="A283" s="171"/>
      <c r="B283" s="172"/>
      <c r="C283" s="172"/>
      <c r="D283" s="172"/>
      <c r="E283" s="172"/>
      <c r="F283" s="172"/>
      <c r="G283" s="15"/>
      <c r="H283" s="15"/>
      <c r="I283" s="25">
        <f>I282*G282</f>
        <v>0</v>
      </c>
      <c r="J283" s="25">
        <f>J282*G282</f>
        <v>0</v>
      </c>
      <c r="K283" s="26">
        <f>J283+I283</f>
        <v>0</v>
      </c>
      <c r="L283" s="25" t="e">
        <f>K283/K$292*100</f>
        <v>#DIV/0!</v>
      </c>
      <c r="M283" s="25"/>
      <c r="N283" s="26"/>
    </row>
    <row r="284" spans="1:14" ht="12.75" customHeight="1">
      <c r="A284" s="171">
        <v>2</v>
      </c>
      <c r="B284" s="172" t="s">
        <v>159</v>
      </c>
      <c r="C284" s="172"/>
      <c r="D284" s="172"/>
      <c r="E284" s="172"/>
      <c r="F284" s="172"/>
      <c r="G284" s="14">
        <v>712</v>
      </c>
      <c r="H284" s="14" t="s">
        <v>7</v>
      </c>
      <c r="I284" s="23"/>
      <c r="J284" s="23"/>
      <c r="K284" s="24"/>
      <c r="L284" s="16"/>
      <c r="M284" s="16"/>
      <c r="N284" s="17"/>
    </row>
    <row r="285" spans="1:14" ht="12.75" customHeight="1">
      <c r="A285" s="171"/>
      <c r="B285" s="172"/>
      <c r="C285" s="172"/>
      <c r="D285" s="172"/>
      <c r="E285" s="172"/>
      <c r="F285" s="172"/>
      <c r="G285" s="15"/>
      <c r="H285" s="15"/>
      <c r="I285" s="25">
        <f>I284*G284</f>
        <v>0</v>
      </c>
      <c r="J285" s="25">
        <f>J284*G284</f>
        <v>0</v>
      </c>
      <c r="K285" s="26">
        <f>J285+I285</f>
        <v>0</v>
      </c>
      <c r="L285" s="25" t="e">
        <f t="shared" ref="L285" si="27">K285/K$292*100</f>
        <v>#DIV/0!</v>
      </c>
      <c r="M285" s="25"/>
      <c r="N285" s="26"/>
    </row>
    <row r="286" spans="1:14" ht="12.75" customHeight="1">
      <c r="A286" s="171">
        <v>3</v>
      </c>
      <c r="B286" s="172" t="s">
        <v>160</v>
      </c>
      <c r="C286" s="172"/>
      <c r="D286" s="172"/>
      <c r="E286" s="172"/>
      <c r="F286" s="172"/>
      <c r="G286" s="14">
        <v>712</v>
      </c>
      <c r="H286" s="14" t="s">
        <v>7</v>
      </c>
      <c r="I286" s="23"/>
      <c r="J286" s="23"/>
      <c r="K286" s="24"/>
      <c r="L286" s="16"/>
      <c r="M286" s="16"/>
      <c r="N286" s="17"/>
    </row>
    <row r="287" spans="1:14" ht="12.75" customHeight="1">
      <c r="A287" s="171"/>
      <c r="B287" s="172"/>
      <c r="C287" s="172"/>
      <c r="D287" s="172"/>
      <c r="E287" s="172"/>
      <c r="F287" s="172"/>
      <c r="G287" s="15"/>
      <c r="H287" s="15"/>
      <c r="I287" s="25">
        <f>I286*G286</f>
        <v>0</v>
      </c>
      <c r="J287" s="25">
        <f>J286*G286</f>
        <v>0</v>
      </c>
      <c r="K287" s="26">
        <f>J287+I287</f>
        <v>0</v>
      </c>
      <c r="L287" s="25" t="e">
        <f t="shared" ref="L287" si="28">K287/K$292*100</f>
        <v>#DIV/0!</v>
      </c>
      <c r="M287" s="25"/>
      <c r="N287" s="26"/>
    </row>
    <row r="288" spans="1:14" ht="12.75" customHeight="1">
      <c r="A288" s="171">
        <v>4</v>
      </c>
      <c r="B288" s="172" t="s">
        <v>161</v>
      </c>
      <c r="C288" s="172"/>
      <c r="D288" s="172"/>
      <c r="E288" s="172"/>
      <c r="F288" s="172"/>
      <c r="G288" s="14">
        <v>36</v>
      </c>
      <c r="H288" s="14" t="s">
        <v>7</v>
      </c>
      <c r="I288" s="23"/>
      <c r="J288" s="23"/>
      <c r="K288" s="24"/>
      <c r="L288" s="16"/>
      <c r="M288" s="16"/>
      <c r="N288" s="17"/>
    </row>
    <row r="289" spans="1:14" ht="12.75" customHeight="1">
      <c r="A289" s="171"/>
      <c r="B289" s="172"/>
      <c r="C289" s="172"/>
      <c r="D289" s="172"/>
      <c r="E289" s="172"/>
      <c r="F289" s="172"/>
      <c r="G289" s="15"/>
      <c r="H289" s="15"/>
      <c r="I289" s="25">
        <f>I288*G288</f>
        <v>0</v>
      </c>
      <c r="J289" s="25">
        <f>J288*G288</f>
        <v>0</v>
      </c>
      <c r="K289" s="26">
        <f>J289+I289</f>
        <v>0</v>
      </c>
      <c r="L289" s="25" t="e">
        <f t="shared" ref="L289" si="29">K289/K$292*100</f>
        <v>#DIV/0!</v>
      </c>
      <c r="M289" s="25"/>
      <c r="N289" s="26"/>
    </row>
    <row r="290" spans="1:14" ht="12.75" customHeight="1">
      <c r="A290" s="171">
        <v>5</v>
      </c>
      <c r="B290" s="172" t="s">
        <v>162</v>
      </c>
      <c r="C290" s="172"/>
      <c r="D290" s="172"/>
      <c r="E290" s="172"/>
      <c r="F290" s="172"/>
      <c r="G290" s="14">
        <v>712</v>
      </c>
      <c r="H290" s="14" t="s">
        <v>7</v>
      </c>
      <c r="I290" s="23"/>
      <c r="J290" s="23"/>
      <c r="K290" s="24"/>
      <c r="L290" s="16"/>
      <c r="M290" s="16"/>
      <c r="N290" s="17"/>
    </row>
    <row r="291" spans="1:14" ht="12.75" customHeight="1">
      <c r="A291" s="171"/>
      <c r="B291" s="172"/>
      <c r="C291" s="172"/>
      <c r="D291" s="172"/>
      <c r="E291" s="172"/>
      <c r="F291" s="172"/>
      <c r="G291" s="15"/>
      <c r="H291" s="15"/>
      <c r="I291" s="25">
        <f>I290*G290</f>
        <v>0</v>
      </c>
      <c r="J291" s="25">
        <f>J290*G290</f>
        <v>0</v>
      </c>
      <c r="K291" s="26">
        <f>J291+I291</f>
        <v>0</v>
      </c>
      <c r="L291" s="25" t="e">
        <f t="shared" ref="L291" si="30">K291/K$292*100</f>
        <v>#DIV/0!</v>
      </c>
      <c r="M291" s="25"/>
      <c r="N291" s="26"/>
    </row>
    <row r="292" spans="1:14" ht="12.75" customHeight="1">
      <c r="A292" s="18" t="s">
        <v>27</v>
      </c>
      <c r="B292" s="19"/>
      <c r="C292" s="19"/>
      <c r="D292" s="19"/>
      <c r="E292" s="19"/>
      <c r="F292" s="19"/>
      <c r="G292" s="19"/>
      <c r="H292" s="20" t="s">
        <v>8</v>
      </c>
      <c r="I292" s="21">
        <f>I283+I285+I287+I289+I291</f>
        <v>0</v>
      </c>
      <c r="J292" s="21">
        <f>J283+J285+J287+J289+J291</f>
        <v>0</v>
      </c>
      <c r="K292" s="22">
        <f>SUM(K282:K291)</f>
        <v>0</v>
      </c>
      <c r="L292" s="21" t="e">
        <f>SUM(L282:L291)</f>
        <v>#DIV/0!</v>
      </c>
      <c r="M292" s="21"/>
      <c r="N292" s="40" t="e">
        <f>K292/K$312*100</f>
        <v>#DIV/0!</v>
      </c>
    </row>
    <row r="293" spans="1:14" ht="12.75" customHeight="1">
      <c r="A293" s="27"/>
      <c r="B293" s="13"/>
      <c r="C293" s="13"/>
      <c r="D293" s="13"/>
      <c r="E293" s="13"/>
      <c r="F293" s="13"/>
      <c r="G293" s="13"/>
      <c r="H293" s="28"/>
      <c r="I293" s="29"/>
      <c r="J293" s="29"/>
      <c r="K293" s="29"/>
      <c r="L293" s="29"/>
      <c r="M293" s="29"/>
      <c r="N293" s="29"/>
    </row>
    <row r="294" spans="1:14" ht="12.75" customHeight="1">
      <c r="A294" s="27"/>
      <c r="B294" s="13"/>
      <c r="C294" s="13"/>
      <c r="D294" s="13"/>
      <c r="E294" s="13"/>
      <c r="F294" s="13"/>
      <c r="G294" s="13"/>
      <c r="H294" s="28"/>
      <c r="I294" s="29"/>
      <c r="J294" s="29"/>
      <c r="K294" s="29"/>
      <c r="L294" s="29"/>
      <c r="M294" s="29"/>
      <c r="N294" s="29"/>
    </row>
    <row r="295" spans="1:14" ht="12.75" customHeight="1">
      <c r="A295" s="9">
        <v>18</v>
      </c>
      <c r="B295" s="135" t="s">
        <v>170</v>
      </c>
      <c r="C295" s="10"/>
      <c r="D295" s="10"/>
      <c r="E295" s="10"/>
      <c r="F295" s="10"/>
      <c r="G295" s="10"/>
      <c r="H295" s="10"/>
      <c r="I295" s="11"/>
      <c r="J295" s="11"/>
      <c r="K295" s="12"/>
      <c r="L295" s="11"/>
      <c r="M295" s="11"/>
      <c r="N295" s="12"/>
    </row>
    <row r="296" spans="1:14" ht="12.75" customHeight="1">
      <c r="A296" s="171">
        <v>1</v>
      </c>
      <c r="B296" s="176" t="s">
        <v>171</v>
      </c>
      <c r="C296" s="176"/>
      <c r="D296" s="176"/>
      <c r="E296" s="176"/>
      <c r="F296" s="176"/>
      <c r="G296" s="14">
        <v>16</v>
      </c>
      <c r="H296" s="14" t="s">
        <v>183</v>
      </c>
      <c r="I296" s="23"/>
      <c r="J296" s="23"/>
      <c r="K296" s="24"/>
      <c r="L296" s="30"/>
      <c r="M296" s="30"/>
      <c r="N296" s="24"/>
    </row>
    <row r="297" spans="1:14" ht="12.75" customHeight="1">
      <c r="A297" s="171"/>
      <c r="B297" s="176"/>
      <c r="C297" s="176"/>
      <c r="D297" s="176"/>
      <c r="E297" s="176"/>
      <c r="F297" s="176"/>
      <c r="G297" s="15"/>
      <c r="H297" s="15"/>
      <c r="I297" s="25">
        <f>I296*G296</f>
        <v>0</v>
      </c>
      <c r="J297" s="25">
        <f>J296*G296</f>
        <v>0</v>
      </c>
      <c r="K297" s="26">
        <f>J297+I297</f>
        <v>0</v>
      </c>
      <c r="L297" s="25" t="e">
        <f>K297/K$308*100</f>
        <v>#DIV/0!</v>
      </c>
      <c r="M297" s="25"/>
      <c r="N297" s="26"/>
    </row>
    <row r="298" spans="1:14" ht="12.75" customHeight="1">
      <c r="A298" s="171">
        <v>2</v>
      </c>
      <c r="B298" s="176" t="s">
        <v>184</v>
      </c>
      <c r="C298" s="176"/>
      <c r="D298" s="176"/>
      <c r="E298" s="176"/>
      <c r="F298" s="176"/>
      <c r="G298" s="14">
        <v>40</v>
      </c>
      <c r="H298" s="14" t="s">
        <v>7</v>
      </c>
      <c r="I298" s="23"/>
      <c r="J298" s="23"/>
      <c r="K298" s="24"/>
      <c r="L298" s="30"/>
      <c r="M298" s="30"/>
      <c r="N298" s="24"/>
    </row>
    <row r="299" spans="1:14" ht="12.75" customHeight="1">
      <c r="A299" s="171"/>
      <c r="B299" s="176"/>
      <c r="C299" s="176"/>
      <c r="D299" s="176"/>
      <c r="E299" s="176"/>
      <c r="F299" s="176"/>
      <c r="G299" s="15"/>
      <c r="H299" s="15"/>
      <c r="I299" s="25">
        <f>I298*G298</f>
        <v>0</v>
      </c>
      <c r="J299" s="25">
        <f>J298*G298</f>
        <v>0</v>
      </c>
      <c r="K299" s="26">
        <f>J299+I299</f>
        <v>0</v>
      </c>
      <c r="L299" s="25" t="e">
        <f t="shared" ref="L299" si="31">K299/K$308*100</f>
        <v>#DIV/0!</v>
      </c>
      <c r="M299" s="25"/>
      <c r="N299" s="26"/>
    </row>
    <row r="300" spans="1:14" ht="12.75" customHeight="1">
      <c r="A300" s="171">
        <v>3</v>
      </c>
      <c r="B300" s="176" t="s">
        <v>172</v>
      </c>
      <c r="C300" s="176"/>
      <c r="D300" s="176"/>
      <c r="E300" s="176"/>
      <c r="F300" s="176"/>
      <c r="G300" s="14">
        <v>42</v>
      </c>
      <c r="H300" s="14" t="s">
        <v>7</v>
      </c>
      <c r="I300" s="23"/>
      <c r="J300" s="23"/>
      <c r="K300" s="24"/>
      <c r="L300" s="30"/>
      <c r="M300" s="30"/>
      <c r="N300" s="24"/>
    </row>
    <row r="301" spans="1:14" ht="12.75" customHeight="1">
      <c r="A301" s="171"/>
      <c r="B301" s="176"/>
      <c r="C301" s="176"/>
      <c r="D301" s="176"/>
      <c r="E301" s="176"/>
      <c r="F301" s="176"/>
      <c r="G301" s="15"/>
      <c r="H301" s="15"/>
      <c r="I301" s="25">
        <f>I300*G300</f>
        <v>0</v>
      </c>
      <c r="J301" s="25">
        <f>J300*G300</f>
        <v>0</v>
      </c>
      <c r="K301" s="26">
        <f>J301+I301</f>
        <v>0</v>
      </c>
      <c r="L301" s="25" t="e">
        <f t="shared" ref="L301" si="32">K301/K$308*100</f>
        <v>#DIV/0!</v>
      </c>
      <c r="M301" s="25"/>
      <c r="N301" s="26"/>
    </row>
    <row r="302" spans="1:14" ht="12.75" customHeight="1">
      <c r="A302" s="171">
        <v>4</v>
      </c>
      <c r="B302" s="176" t="s">
        <v>185</v>
      </c>
      <c r="C302" s="176"/>
      <c r="D302" s="176"/>
      <c r="E302" s="176"/>
      <c r="F302" s="176"/>
      <c r="G302" s="14">
        <v>37</v>
      </c>
      <c r="H302" s="14" t="s">
        <v>7</v>
      </c>
      <c r="I302" s="23"/>
      <c r="J302" s="23"/>
      <c r="K302" s="24"/>
      <c r="L302" s="30"/>
      <c r="M302" s="30"/>
      <c r="N302" s="24"/>
    </row>
    <row r="303" spans="1:14" ht="12.75" customHeight="1">
      <c r="A303" s="171"/>
      <c r="B303" s="176"/>
      <c r="C303" s="176"/>
      <c r="D303" s="176"/>
      <c r="E303" s="176"/>
      <c r="F303" s="176"/>
      <c r="G303" s="15"/>
      <c r="H303" s="15"/>
      <c r="I303" s="25">
        <f>I302*G302</f>
        <v>0</v>
      </c>
      <c r="J303" s="25">
        <f>J302*G302</f>
        <v>0</v>
      </c>
      <c r="K303" s="26">
        <f>J303+I303</f>
        <v>0</v>
      </c>
      <c r="L303" s="25" t="e">
        <f t="shared" ref="L303" si="33">K303/K$308*100</f>
        <v>#DIV/0!</v>
      </c>
      <c r="M303" s="25"/>
      <c r="N303" s="26"/>
    </row>
    <row r="304" spans="1:14" ht="12.75" customHeight="1">
      <c r="A304" s="171">
        <v>5</v>
      </c>
      <c r="B304" s="172" t="s">
        <v>173</v>
      </c>
      <c r="C304" s="172"/>
      <c r="D304" s="172"/>
      <c r="E304" s="172"/>
      <c r="F304" s="172"/>
      <c r="G304" s="14">
        <v>50</v>
      </c>
      <c r="H304" s="14" t="s">
        <v>12</v>
      </c>
      <c r="I304" s="23"/>
      <c r="J304" s="23"/>
      <c r="K304" s="24"/>
      <c r="L304" s="30"/>
      <c r="M304" s="30"/>
      <c r="N304" s="24"/>
    </row>
    <row r="305" spans="1:14" ht="12.75" customHeight="1">
      <c r="A305" s="171"/>
      <c r="B305" s="172"/>
      <c r="C305" s="172"/>
      <c r="D305" s="172"/>
      <c r="E305" s="172"/>
      <c r="F305" s="172"/>
      <c r="G305" s="15"/>
      <c r="H305" s="15"/>
      <c r="I305" s="25">
        <f>I304*G304</f>
        <v>0</v>
      </c>
      <c r="J305" s="25">
        <f>J304*G304</f>
        <v>0</v>
      </c>
      <c r="K305" s="26">
        <f>J305+I305</f>
        <v>0</v>
      </c>
      <c r="L305" s="25" t="e">
        <f t="shared" ref="L305" si="34">K305/K$308*100</f>
        <v>#DIV/0!</v>
      </c>
      <c r="M305" s="25"/>
      <c r="N305" s="26"/>
    </row>
    <row r="306" spans="1:14" ht="12.75" customHeight="1">
      <c r="A306" s="171">
        <v>6</v>
      </c>
      <c r="B306" s="172" t="s">
        <v>174</v>
      </c>
      <c r="C306" s="172"/>
      <c r="D306" s="172"/>
      <c r="E306" s="172"/>
      <c r="F306" s="172"/>
      <c r="G306" s="14">
        <v>15</v>
      </c>
      <c r="H306" s="14" t="s">
        <v>12</v>
      </c>
      <c r="I306" s="23"/>
      <c r="J306" s="23"/>
      <c r="K306" s="24"/>
      <c r="L306" s="30"/>
      <c r="M306" s="30"/>
      <c r="N306" s="24"/>
    </row>
    <row r="307" spans="1:14" ht="12.75" customHeight="1">
      <c r="A307" s="171"/>
      <c r="B307" s="172"/>
      <c r="C307" s="172"/>
      <c r="D307" s="172"/>
      <c r="E307" s="172"/>
      <c r="F307" s="172"/>
      <c r="G307" s="15"/>
      <c r="H307" s="15"/>
      <c r="I307" s="25">
        <f>I306*G306</f>
        <v>0</v>
      </c>
      <c r="J307" s="25">
        <f>J306*G306</f>
        <v>0</v>
      </c>
      <c r="K307" s="26">
        <f>J307+I307</f>
        <v>0</v>
      </c>
      <c r="L307" s="25" t="e">
        <f t="shared" ref="L307" si="35">K307/K$308*100</f>
        <v>#DIV/0!</v>
      </c>
      <c r="M307" s="25"/>
      <c r="N307" s="26"/>
    </row>
    <row r="308" spans="1:14" ht="12.75" customHeight="1">
      <c r="A308" s="18" t="s">
        <v>178</v>
      </c>
      <c r="B308" s="19"/>
      <c r="C308" s="19"/>
      <c r="D308" s="19"/>
      <c r="E308" s="19"/>
      <c r="F308" s="19"/>
      <c r="G308" s="19"/>
      <c r="H308" s="20" t="s">
        <v>8</v>
      </c>
      <c r="I308" s="21">
        <f>I297+I299+I301+I303+I305+I307</f>
        <v>0</v>
      </c>
      <c r="J308" s="21">
        <f>J297+J299+J301+J303+J305+J307</f>
        <v>0</v>
      </c>
      <c r="K308" s="22">
        <f>SUM(K297:K307)</f>
        <v>0</v>
      </c>
      <c r="L308" s="21" t="e">
        <f>SUM(L297:L307)</f>
        <v>#DIV/0!</v>
      </c>
      <c r="M308" s="21"/>
      <c r="N308" s="40" t="e">
        <f>K308/K$312*100</f>
        <v>#DIV/0!</v>
      </c>
    </row>
    <row r="309" spans="1:14" ht="12.75" customHeight="1">
      <c r="A309" s="27"/>
      <c r="B309" s="13"/>
      <c r="C309" s="13"/>
      <c r="D309" s="13"/>
      <c r="E309" s="13"/>
      <c r="F309" s="13"/>
      <c r="G309" s="13"/>
      <c r="H309" s="28"/>
      <c r="I309" s="29"/>
      <c r="J309" s="29"/>
      <c r="K309" s="29"/>
      <c r="L309" s="29"/>
      <c r="M309" s="29"/>
      <c r="N309" s="140"/>
    </row>
    <row r="310" spans="1:14" ht="12.75" customHeight="1">
      <c r="A310" s="27"/>
      <c r="B310" s="13"/>
      <c r="C310" s="13"/>
      <c r="D310" s="13"/>
      <c r="E310" s="13"/>
      <c r="F310" s="13"/>
      <c r="G310" s="13"/>
      <c r="H310" s="28"/>
      <c r="I310" s="29"/>
      <c r="J310" s="29"/>
      <c r="K310" s="29"/>
      <c r="L310" s="29"/>
      <c r="M310" s="29"/>
      <c r="N310" s="140"/>
    </row>
    <row r="311" spans="1:14" ht="12.75" customHeight="1" thickBot="1">
      <c r="A311" s="7"/>
      <c r="B311" s="6"/>
      <c r="C311" s="6"/>
      <c r="D311" s="6"/>
      <c r="E311" s="6"/>
      <c r="F311" s="6"/>
      <c r="G311" s="6"/>
      <c r="H311" s="8"/>
      <c r="I311" s="4"/>
      <c r="J311" s="4"/>
      <c r="K311" s="4"/>
      <c r="L311" s="4"/>
      <c r="M311" s="4"/>
      <c r="N311" s="4"/>
    </row>
    <row r="312" spans="1:14" ht="12.75" customHeight="1" thickBot="1">
      <c r="A312" s="185" t="s">
        <v>28</v>
      </c>
      <c r="B312" s="186"/>
      <c r="C312" s="186"/>
      <c r="D312" s="186"/>
      <c r="E312" s="186"/>
      <c r="F312" s="186"/>
      <c r="G312" s="186"/>
      <c r="H312" s="187"/>
      <c r="I312" s="51">
        <f>I11+I19+I33+I49+I59+I70+I81+I94+I105+I134+I141+I217+I249+I262+I268+I276+I292+I308</f>
        <v>0</v>
      </c>
      <c r="J312" s="51">
        <f>J11+J19+J33+J49+J59+J70+J81+J94+J105+J134+J141+J217+J249+J262+J268+J276+J292+J308</f>
        <v>0</v>
      </c>
      <c r="K312" s="128">
        <f>K292+K276+K268+K262+K249+K217+K141+K134+K105+K94+K81+K70+K59+K49+K33+K19+K11+K308</f>
        <v>0</v>
      </c>
      <c r="L312" s="129"/>
      <c r="M312" s="129"/>
      <c r="N312" s="130" t="e">
        <f>N308+N292+N276+N268+N262+N249+N217+N141+N134+N105+N94+N81+N70+N59+N49+N33+N19+N11</f>
        <v>#DIV/0!</v>
      </c>
    </row>
    <row r="313" spans="1:14" ht="12.75" customHeight="1">
      <c r="A313" s="35"/>
      <c r="B313" s="35"/>
      <c r="C313" s="35"/>
      <c r="D313" s="35"/>
      <c r="E313" s="35"/>
      <c r="F313" s="35"/>
      <c r="G313" s="35"/>
      <c r="H313" s="35"/>
      <c r="I313" s="29"/>
      <c r="J313" s="29"/>
      <c r="K313" s="52"/>
      <c r="L313" s="52"/>
      <c r="M313" s="52"/>
      <c r="N313" s="52"/>
    </row>
    <row r="314" spans="1:14" ht="12.75" customHeight="1">
      <c r="A314" s="35"/>
      <c r="B314" s="35"/>
      <c r="C314" s="35"/>
      <c r="D314" s="35"/>
      <c r="E314" s="35"/>
      <c r="F314" s="35"/>
      <c r="G314" s="35"/>
      <c r="H314" s="35"/>
      <c r="I314" s="29"/>
      <c r="J314" s="29"/>
      <c r="K314" s="52"/>
      <c r="L314" s="52"/>
      <c r="M314" s="52"/>
      <c r="N314" s="52"/>
    </row>
    <row r="315" spans="1:14" ht="12.75" customHeight="1">
      <c r="A315" s="35"/>
      <c r="B315" s="35"/>
      <c r="C315" s="35"/>
      <c r="D315" s="35"/>
      <c r="E315" s="35"/>
      <c r="F315" s="35"/>
      <c r="G315" s="35"/>
      <c r="H315" s="35"/>
      <c r="I315" s="29"/>
      <c r="J315" s="29"/>
      <c r="K315" s="52"/>
      <c r="L315" s="52"/>
      <c r="M315" s="52"/>
      <c r="N315" s="52"/>
    </row>
    <row r="316" spans="1:14" ht="12.75" customHeight="1">
      <c r="A316" s="35"/>
      <c r="B316" s="35"/>
      <c r="C316" s="35"/>
      <c r="D316" s="35"/>
      <c r="E316" s="35"/>
      <c r="F316" s="35"/>
      <c r="G316" s="35"/>
      <c r="H316" s="35"/>
      <c r="I316" s="29"/>
      <c r="J316" s="29"/>
      <c r="K316" s="52"/>
      <c r="L316" s="52"/>
      <c r="M316" s="52"/>
      <c r="N316" s="52"/>
    </row>
    <row r="317" spans="1:14" ht="12.75" customHeight="1">
      <c r="A317" s="35"/>
      <c r="B317" s="35"/>
      <c r="C317" s="35"/>
      <c r="D317" s="35"/>
      <c r="E317" s="35"/>
      <c r="F317" s="35"/>
      <c r="G317" s="35"/>
      <c r="H317" s="35"/>
      <c r="I317" s="29"/>
      <c r="J317" s="29"/>
      <c r="K317" s="29"/>
      <c r="L317" s="29"/>
      <c r="M317" s="29"/>
      <c r="N317" s="29"/>
    </row>
    <row r="318" spans="1:14" ht="12.75" customHeight="1">
      <c r="D318" s="2"/>
    </row>
    <row r="319" spans="1:14" ht="12.75" customHeight="1">
      <c r="A319" s="13"/>
      <c r="B319" s="34"/>
      <c r="C319" s="34"/>
      <c r="D319" s="13"/>
    </row>
    <row r="320" spans="1:14" ht="12.75" customHeight="1">
      <c r="A320" s="13"/>
      <c r="B320" s="183"/>
      <c r="C320" s="183"/>
      <c r="D320" s="13"/>
    </row>
    <row r="321" spans="1:14" ht="12.75" customHeight="1">
      <c r="A321" s="13"/>
      <c r="B321" s="32"/>
      <c r="C321" s="32"/>
      <c r="D321" s="32"/>
      <c r="H321" s="1"/>
    </row>
    <row r="322" spans="1:14" ht="12.75" customHeight="1">
      <c r="B322" s="5"/>
      <c r="C322" s="5"/>
      <c r="D322" s="5"/>
    </row>
    <row r="323" spans="1:14" ht="12.75" customHeight="1"/>
    <row r="324" spans="1:14" ht="12.75" customHeight="1"/>
    <row r="325" spans="1:14" ht="12.75" customHeight="1"/>
    <row r="326" spans="1:14" ht="12.75" customHeight="1"/>
    <row r="327" spans="1:14" ht="12.75" customHeight="1"/>
    <row r="328" spans="1:14" ht="12.75" customHeight="1">
      <c r="I328"/>
      <c r="J328"/>
      <c r="K328"/>
      <c r="L328"/>
      <c r="M328"/>
      <c r="N328"/>
    </row>
    <row r="329" spans="1:14" ht="12.75" customHeight="1">
      <c r="I329"/>
      <c r="J329"/>
      <c r="K329"/>
      <c r="L329"/>
      <c r="M329"/>
      <c r="N329"/>
    </row>
    <row r="330" spans="1:14" ht="12.75" customHeight="1">
      <c r="I330"/>
      <c r="J330"/>
      <c r="K330"/>
      <c r="L330"/>
      <c r="M330"/>
      <c r="N330"/>
    </row>
    <row r="331" spans="1:14" ht="12.75" customHeight="1">
      <c r="I331"/>
      <c r="J331"/>
      <c r="K331"/>
      <c r="L331"/>
      <c r="M331"/>
      <c r="N331"/>
    </row>
    <row r="332" spans="1:14" ht="12.75" customHeight="1">
      <c r="I332"/>
      <c r="J332"/>
      <c r="K332"/>
      <c r="L332"/>
      <c r="M332"/>
      <c r="N332"/>
    </row>
    <row r="333" spans="1:14" ht="12.75" customHeight="1">
      <c r="I333"/>
      <c r="J333"/>
      <c r="K333"/>
      <c r="L333"/>
      <c r="M333"/>
      <c r="N333"/>
    </row>
    <row r="334" spans="1:14" ht="12.75" customHeight="1">
      <c r="I334"/>
      <c r="J334"/>
      <c r="K334"/>
      <c r="L334"/>
      <c r="M334"/>
      <c r="N334"/>
    </row>
    <row r="335" spans="1:14" ht="12.75" customHeight="1">
      <c r="I335"/>
      <c r="J335"/>
      <c r="K335"/>
      <c r="L335"/>
      <c r="M335"/>
      <c r="N335"/>
    </row>
    <row r="336" spans="1:14" ht="12.75" customHeight="1">
      <c r="I336"/>
      <c r="J336"/>
      <c r="K336"/>
      <c r="L336"/>
      <c r="M336"/>
      <c r="N336"/>
    </row>
    <row r="337" spans="9:14" ht="12.75" customHeight="1">
      <c r="I337"/>
      <c r="J337"/>
      <c r="K337"/>
      <c r="L337"/>
      <c r="M337"/>
      <c r="N337"/>
    </row>
    <row r="338" spans="9:14" ht="12.75" customHeight="1">
      <c r="I338"/>
      <c r="J338"/>
      <c r="K338"/>
      <c r="L338"/>
      <c r="M338"/>
      <c r="N338"/>
    </row>
    <row r="339" spans="9:14" ht="12.75" customHeight="1">
      <c r="I339"/>
      <c r="J339"/>
      <c r="K339"/>
      <c r="L339"/>
      <c r="M339"/>
      <c r="N339"/>
    </row>
    <row r="340" spans="9:14" ht="12.75" customHeight="1">
      <c r="I340"/>
      <c r="J340"/>
      <c r="K340"/>
      <c r="L340"/>
      <c r="M340"/>
      <c r="N340"/>
    </row>
    <row r="341" spans="9:14" ht="12.75" customHeight="1">
      <c r="I341"/>
      <c r="J341"/>
      <c r="K341"/>
      <c r="L341"/>
      <c r="M341"/>
      <c r="N341"/>
    </row>
    <row r="342" spans="9:14" ht="12.75" customHeight="1">
      <c r="I342"/>
      <c r="J342"/>
      <c r="K342"/>
      <c r="L342"/>
      <c r="M342"/>
      <c r="N342"/>
    </row>
    <row r="343" spans="9:14" ht="12.75" customHeight="1">
      <c r="I343"/>
      <c r="J343"/>
      <c r="K343"/>
      <c r="L343"/>
      <c r="M343"/>
      <c r="N343"/>
    </row>
    <row r="344" spans="9:14" ht="12.75" customHeight="1">
      <c r="I344"/>
      <c r="J344"/>
      <c r="K344"/>
      <c r="L344"/>
      <c r="M344"/>
      <c r="N344"/>
    </row>
    <row r="345" spans="9:14" ht="12.75" customHeight="1">
      <c r="I345"/>
      <c r="J345"/>
      <c r="K345"/>
      <c r="L345"/>
      <c r="M345"/>
      <c r="N345"/>
    </row>
    <row r="346" spans="9:14" ht="12.75" customHeight="1">
      <c r="I346"/>
      <c r="J346"/>
      <c r="K346"/>
      <c r="L346"/>
      <c r="M346"/>
      <c r="N346"/>
    </row>
    <row r="347" spans="9:14" ht="12.75" customHeight="1">
      <c r="I347"/>
      <c r="J347"/>
      <c r="K347"/>
      <c r="L347"/>
      <c r="M347"/>
      <c r="N347"/>
    </row>
    <row r="348" spans="9:14" ht="12.75" customHeight="1">
      <c r="I348"/>
      <c r="J348"/>
      <c r="K348"/>
      <c r="L348"/>
      <c r="M348"/>
      <c r="N348"/>
    </row>
    <row r="349" spans="9:14" ht="12.75" customHeight="1">
      <c r="I349"/>
      <c r="J349"/>
      <c r="K349"/>
      <c r="L349"/>
      <c r="M349"/>
      <c r="N349"/>
    </row>
    <row r="350" spans="9:14" ht="12.75" customHeight="1">
      <c r="I350"/>
      <c r="J350"/>
      <c r="K350"/>
      <c r="L350"/>
      <c r="M350"/>
      <c r="N350"/>
    </row>
    <row r="351" spans="9:14" ht="12.75" customHeight="1">
      <c r="I351"/>
      <c r="J351"/>
      <c r="K351"/>
      <c r="L351"/>
      <c r="M351"/>
      <c r="N351"/>
    </row>
    <row r="352" spans="9:14" ht="12.75" customHeight="1">
      <c r="I352"/>
      <c r="J352"/>
      <c r="K352"/>
      <c r="L352"/>
      <c r="M352"/>
      <c r="N352"/>
    </row>
    <row r="353" spans="9:14" ht="12.75" customHeight="1">
      <c r="I353"/>
      <c r="J353"/>
      <c r="K353"/>
      <c r="L353"/>
      <c r="M353"/>
      <c r="N353"/>
    </row>
    <row r="354" spans="9:14" ht="12.75" customHeight="1">
      <c r="I354"/>
      <c r="J354"/>
      <c r="K354"/>
      <c r="L354"/>
      <c r="M354"/>
      <c r="N354"/>
    </row>
    <row r="355" spans="9:14" ht="12.75" customHeight="1">
      <c r="I355"/>
      <c r="J355"/>
      <c r="K355"/>
      <c r="L355"/>
      <c r="M355"/>
      <c r="N355"/>
    </row>
    <row r="356" spans="9:14" ht="12.75" customHeight="1">
      <c r="I356"/>
      <c r="J356"/>
      <c r="K356"/>
      <c r="L356"/>
      <c r="M356"/>
      <c r="N356"/>
    </row>
    <row r="357" spans="9:14" ht="12.75" customHeight="1">
      <c r="I357"/>
      <c r="J357"/>
      <c r="K357"/>
      <c r="L357"/>
      <c r="M357"/>
      <c r="N357"/>
    </row>
    <row r="358" spans="9:14" ht="12.75" customHeight="1">
      <c r="I358"/>
      <c r="J358"/>
      <c r="K358"/>
      <c r="L358"/>
      <c r="M358"/>
      <c r="N358"/>
    </row>
    <row r="359" spans="9:14" ht="12.75" customHeight="1">
      <c r="I359"/>
      <c r="J359"/>
      <c r="K359"/>
      <c r="L359"/>
      <c r="M359"/>
      <c r="N359"/>
    </row>
    <row r="360" spans="9:14" ht="12.75" customHeight="1">
      <c r="I360"/>
      <c r="J360"/>
      <c r="K360"/>
      <c r="L360"/>
      <c r="M360"/>
      <c r="N360"/>
    </row>
    <row r="361" spans="9:14" ht="12.75" customHeight="1">
      <c r="I361"/>
      <c r="J361"/>
      <c r="K361"/>
      <c r="L361"/>
      <c r="M361"/>
      <c r="N361"/>
    </row>
    <row r="362" spans="9:14" ht="12.75" customHeight="1">
      <c r="I362"/>
      <c r="J362"/>
      <c r="K362"/>
      <c r="L362"/>
      <c r="M362"/>
      <c r="N362"/>
    </row>
    <row r="363" spans="9:14" ht="12.75" customHeight="1">
      <c r="I363"/>
      <c r="J363"/>
      <c r="K363"/>
      <c r="L363"/>
      <c r="M363"/>
      <c r="N363"/>
    </row>
    <row r="364" spans="9:14" ht="12.75" customHeight="1">
      <c r="I364"/>
      <c r="J364"/>
      <c r="K364"/>
      <c r="L364"/>
      <c r="M364"/>
      <c r="N364"/>
    </row>
    <row r="365" spans="9:14" ht="12.75" customHeight="1">
      <c r="I365"/>
      <c r="J365"/>
      <c r="K365"/>
      <c r="L365"/>
      <c r="M365"/>
      <c r="N365"/>
    </row>
    <row r="366" spans="9:14" ht="12.75" customHeight="1">
      <c r="I366"/>
      <c r="J366"/>
      <c r="K366"/>
      <c r="L366"/>
      <c r="M366"/>
      <c r="N366"/>
    </row>
    <row r="367" spans="9:14" ht="12.75" customHeight="1">
      <c r="I367"/>
      <c r="J367"/>
      <c r="K367"/>
      <c r="L367"/>
      <c r="M367"/>
      <c r="N367"/>
    </row>
    <row r="368" spans="9:14" ht="12.75" customHeight="1">
      <c r="I368"/>
      <c r="J368"/>
      <c r="K368"/>
      <c r="L368"/>
      <c r="M368"/>
      <c r="N368"/>
    </row>
    <row r="369" spans="1:14" ht="12.75" customHeight="1">
      <c r="I369"/>
      <c r="J369"/>
      <c r="K369"/>
      <c r="L369"/>
      <c r="M369"/>
      <c r="N369"/>
    </row>
    <row r="370" spans="1:14" ht="12.75" customHeight="1">
      <c r="I370"/>
      <c r="J370"/>
      <c r="K370"/>
      <c r="L370"/>
      <c r="M370"/>
      <c r="N370"/>
    </row>
    <row r="371" spans="1:14" ht="12.75" customHeight="1">
      <c r="I371"/>
      <c r="J371"/>
      <c r="K371"/>
      <c r="L371"/>
      <c r="M371"/>
      <c r="N371"/>
    </row>
    <row r="372" spans="1:14" ht="12.75" customHeight="1">
      <c r="I372"/>
      <c r="J372"/>
      <c r="K372"/>
      <c r="L372"/>
      <c r="M372"/>
      <c r="N372"/>
    </row>
    <row r="373" spans="1:14" ht="12.75" customHeight="1">
      <c r="I373"/>
      <c r="J373"/>
      <c r="K373"/>
      <c r="L373"/>
      <c r="M373"/>
      <c r="N373"/>
    </row>
    <row r="374" spans="1:14" ht="12.75" customHeight="1">
      <c r="I374"/>
      <c r="J374"/>
      <c r="K374"/>
      <c r="L374"/>
      <c r="M374"/>
      <c r="N374"/>
    </row>
    <row r="375" spans="1:14" ht="12.75" customHeight="1">
      <c r="I375"/>
      <c r="J375"/>
      <c r="K375"/>
      <c r="L375"/>
      <c r="M375"/>
      <c r="N375"/>
    </row>
    <row r="376" spans="1:14" ht="12.75" customHeight="1"/>
    <row r="377" spans="1:14" ht="12.75" customHeight="1"/>
    <row r="378" spans="1:14" ht="12.75" customHeight="1"/>
    <row r="379" spans="1:14" ht="12.75" customHeight="1"/>
    <row r="380" spans="1:14" ht="12.75" customHeight="1"/>
    <row r="381" spans="1:14" ht="12.75" customHeight="1"/>
    <row r="382" spans="1:14" ht="12.75" customHeight="1"/>
    <row r="383" spans="1:14" s="6" customFormat="1" ht="12.75" customHeight="1">
      <c r="A383"/>
      <c r="B383"/>
      <c r="C383"/>
      <c r="D383"/>
      <c r="E383"/>
      <c r="F383"/>
      <c r="G383"/>
      <c r="H383"/>
      <c r="I383" s="3"/>
      <c r="J383" s="3"/>
      <c r="K383" s="3"/>
      <c r="L383" s="3"/>
      <c r="M383" s="3"/>
      <c r="N383" s="3"/>
    </row>
    <row r="384" spans="1:14" ht="12.75" customHeight="1"/>
    <row r="385" spans="1:14" ht="12.75" customHeight="1"/>
    <row r="386" spans="1:14" ht="12.75" customHeight="1"/>
    <row r="387" spans="1:14" ht="12.75" customHeight="1"/>
    <row r="388" spans="1:14" ht="12.75" customHeight="1"/>
    <row r="389" spans="1:14" ht="12.75" customHeight="1"/>
    <row r="390" spans="1:14" ht="12.75" customHeight="1"/>
    <row r="391" spans="1:14" ht="12.75" customHeight="1"/>
    <row r="392" spans="1:14" ht="12.75" customHeight="1"/>
    <row r="393" spans="1:14" ht="12.75" customHeight="1"/>
    <row r="394" spans="1:14" s="6" customFormat="1" ht="12.75" customHeight="1">
      <c r="A394"/>
      <c r="B394"/>
      <c r="C394"/>
      <c r="D394"/>
      <c r="E394"/>
      <c r="F394"/>
      <c r="G394"/>
      <c r="H394"/>
      <c r="I394" s="3"/>
      <c r="J394" s="3"/>
      <c r="K394" s="3"/>
      <c r="L394" s="3"/>
      <c r="M394" s="3"/>
      <c r="N394" s="3"/>
    </row>
    <row r="395" spans="1:14" s="6" customFormat="1" ht="12.75" customHeight="1">
      <c r="A395"/>
      <c r="B395"/>
      <c r="C395"/>
      <c r="D395"/>
      <c r="E395"/>
      <c r="F395"/>
      <c r="G395"/>
      <c r="H395"/>
      <c r="I395" s="3"/>
      <c r="J395" s="3"/>
      <c r="K395" s="3"/>
      <c r="L395" s="3"/>
      <c r="M395" s="3"/>
      <c r="N395" s="3"/>
    </row>
    <row r="396" spans="1:14" s="6" customFormat="1" ht="12.75" customHeight="1">
      <c r="A396"/>
      <c r="B396"/>
      <c r="C396"/>
      <c r="D396"/>
      <c r="E396"/>
      <c r="F396"/>
      <c r="G396"/>
      <c r="H396"/>
      <c r="I396" s="3"/>
      <c r="J396" s="3"/>
      <c r="K396" s="3"/>
      <c r="L396" s="3"/>
      <c r="M396" s="3"/>
      <c r="N396" s="3"/>
    </row>
    <row r="397" spans="1:14" s="6" customFormat="1" ht="12.75" customHeight="1">
      <c r="A397"/>
      <c r="B397"/>
      <c r="C397"/>
      <c r="D397"/>
      <c r="E397"/>
      <c r="F397"/>
      <c r="G397"/>
      <c r="H397"/>
      <c r="I397" s="3"/>
      <c r="J397" s="3"/>
      <c r="K397" s="3"/>
      <c r="L397" s="3"/>
      <c r="M397" s="3"/>
      <c r="N397" s="3"/>
    </row>
    <row r="398" spans="1:14" s="6" customFormat="1" ht="12.75" customHeight="1">
      <c r="A398"/>
      <c r="B398"/>
      <c r="C398"/>
      <c r="D398"/>
      <c r="E398"/>
      <c r="F398"/>
      <c r="G398"/>
      <c r="H398"/>
      <c r="I398" s="3"/>
      <c r="J398" s="3"/>
      <c r="K398" s="3"/>
      <c r="L398" s="3"/>
      <c r="M398" s="3"/>
      <c r="N398" s="3"/>
    </row>
    <row r="399" spans="1:14" s="6" customFormat="1" ht="12.75" customHeight="1">
      <c r="A399"/>
      <c r="B399"/>
      <c r="C399"/>
      <c r="D399"/>
      <c r="E399"/>
      <c r="F399"/>
      <c r="G399"/>
      <c r="H399"/>
      <c r="I399" s="3"/>
      <c r="J399" s="3"/>
      <c r="K399" s="3"/>
      <c r="L399" s="3"/>
      <c r="M399" s="3"/>
      <c r="N399" s="3"/>
    </row>
    <row r="400" spans="1:14" s="6" customFormat="1" ht="12.75" customHeight="1">
      <c r="A400"/>
      <c r="B400"/>
      <c r="C400"/>
      <c r="D400"/>
      <c r="E400"/>
      <c r="F400"/>
      <c r="G400"/>
      <c r="H400"/>
      <c r="I400" s="3"/>
      <c r="J400" s="3"/>
      <c r="K400" s="3"/>
      <c r="L400" s="3"/>
      <c r="M400" s="3"/>
      <c r="N400" s="3"/>
    </row>
    <row r="401" spans="9:14" ht="13.5" customHeight="1"/>
    <row r="402" spans="9:14" ht="12.75" customHeight="1"/>
    <row r="403" spans="9:14" ht="12.75" customHeight="1"/>
    <row r="404" spans="9:14" ht="12.75" customHeight="1"/>
    <row r="405" spans="9:14" ht="12.75" customHeight="1"/>
    <row r="407" spans="9:14" ht="12.75" customHeight="1"/>
    <row r="408" spans="9:14">
      <c r="I408"/>
      <c r="J408"/>
      <c r="K408"/>
      <c r="L408"/>
      <c r="M408"/>
      <c r="N408"/>
    </row>
    <row r="409" spans="9:14">
      <c r="I409"/>
      <c r="J409"/>
      <c r="K409"/>
      <c r="L409"/>
      <c r="M409"/>
      <c r="N409"/>
    </row>
    <row r="410" spans="9:14">
      <c r="I410"/>
      <c r="J410"/>
      <c r="K410"/>
      <c r="L410"/>
      <c r="M410"/>
      <c r="N410"/>
    </row>
    <row r="411" spans="9:14">
      <c r="I411"/>
      <c r="J411"/>
      <c r="K411"/>
      <c r="L411"/>
      <c r="M411"/>
      <c r="N411"/>
    </row>
    <row r="413" spans="9:14">
      <c r="I413"/>
      <c r="J413"/>
      <c r="K413"/>
      <c r="L413"/>
      <c r="M413"/>
      <c r="N413"/>
    </row>
  </sheetData>
  <mergeCells count="200">
    <mergeCell ref="G217:H217"/>
    <mergeCell ref="A306:A307"/>
    <mergeCell ref="B306:F307"/>
    <mergeCell ref="A57:A58"/>
    <mergeCell ref="A296:A297"/>
    <mergeCell ref="B296:F297"/>
    <mergeCell ref="A298:A299"/>
    <mergeCell ref="B298:F299"/>
    <mergeCell ref="A300:A301"/>
    <mergeCell ref="B300:F301"/>
    <mergeCell ref="A302:A303"/>
    <mergeCell ref="B302:F303"/>
    <mergeCell ref="A304:A305"/>
    <mergeCell ref="B304:F305"/>
    <mergeCell ref="A286:A287"/>
    <mergeCell ref="A217:F217"/>
    <mergeCell ref="A290:A291"/>
    <mergeCell ref="B290:F291"/>
    <mergeCell ref="B229:F230"/>
    <mergeCell ref="A229:A230"/>
    <mergeCell ref="A231:A232"/>
    <mergeCell ref="A233:A234"/>
    <mergeCell ref="A235:A236"/>
    <mergeCell ref="A237:A238"/>
    <mergeCell ref="A211:A212"/>
    <mergeCell ref="A213:A214"/>
    <mergeCell ref="A215:A216"/>
    <mergeCell ref="A199:A200"/>
    <mergeCell ref="A201:A202"/>
    <mergeCell ref="A203:A204"/>
    <mergeCell ref="A205:A206"/>
    <mergeCell ref="A207:A208"/>
    <mergeCell ref="A130:A131"/>
    <mergeCell ref="A197:A198"/>
    <mergeCell ref="A173:A174"/>
    <mergeCell ref="A175:A176"/>
    <mergeCell ref="A177:A178"/>
    <mergeCell ref="A179:A180"/>
    <mergeCell ref="A181:A182"/>
    <mergeCell ref="A183:A184"/>
    <mergeCell ref="A185:A186"/>
    <mergeCell ref="A187:A188"/>
    <mergeCell ref="A288:A289"/>
    <mergeCell ref="A272:A273"/>
    <mergeCell ref="A274:A275"/>
    <mergeCell ref="A282:A283"/>
    <mergeCell ref="A247:A248"/>
    <mergeCell ref="A284:A285"/>
    <mergeCell ref="B284:F285"/>
    <mergeCell ref="B286:F287"/>
    <mergeCell ref="A225:A226"/>
    <mergeCell ref="A227:A228"/>
    <mergeCell ref="A245:A246"/>
    <mergeCell ref="B247:F248"/>
    <mergeCell ref="B237:F238"/>
    <mergeCell ref="B235:F236"/>
    <mergeCell ref="B239:F240"/>
    <mergeCell ref="B231:F232"/>
    <mergeCell ref="B233:F234"/>
    <mergeCell ref="B245:F246"/>
    <mergeCell ref="B243:F244"/>
    <mergeCell ref="B241:F242"/>
    <mergeCell ref="A239:A240"/>
    <mergeCell ref="A241:A242"/>
    <mergeCell ref="A243:A244"/>
    <mergeCell ref="B225:F226"/>
    <mergeCell ref="A5:F5"/>
    <mergeCell ref="A99:A100"/>
    <mergeCell ref="A101:A102"/>
    <mergeCell ref="A103:A104"/>
    <mergeCell ref="B179:F180"/>
    <mergeCell ref="B187:F188"/>
    <mergeCell ref="A90:A91"/>
    <mergeCell ref="A15:A16"/>
    <mergeCell ref="A17:A18"/>
    <mergeCell ref="A23:A24"/>
    <mergeCell ref="A27:A28"/>
    <mergeCell ref="A25:A26"/>
    <mergeCell ref="A41:A42"/>
    <mergeCell ref="A43:A44"/>
    <mergeCell ref="A29:A30"/>
    <mergeCell ref="A63:A65"/>
    <mergeCell ref="A66:A67"/>
    <mergeCell ref="A75:A76"/>
    <mergeCell ref="A169:A170"/>
    <mergeCell ref="A118:A119"/>
    <mergeCell ref="A120:A121"/>
    <mergeCell ref="A122:A123"/>
    <mergeCell ref="A124:A125"/>
    <mergeCell ref="A126:A127"/>
    <mergeCell ref="A128:A129"/>
    <mergeCell ref="A114:A115"/>
    <mergeCell ref="A116:A117"/>
    <mergeCell ref="A171:A172"/>
    <mergeCell ref="B197:F198"/>
    <mergeCell ref="B199:F200"/>
    <mergeCell ref="B177:F178"/>
    <mergeCell ref="B183:F184"/>
    <mergeCell ref="B185:F186"/>
    <mergeCell ref="A189:A190"/>
    <mergeCell ref="A191:A192"/>
    <mergeCell ref="A193:A194"/>
    <mergeCell ref="A195:A196"/>
    <mergeCell ref="B193:F194"/>
    <mergeCell ref="B169:F170"/>
    <mergeCell ref="B171:F172"/>
    <mergeCell ref="B173:F174"/>
    <mergeCell ref="B175:F176"/>
    <mergeCell ref="B122:F123"/>
    <mergeCell ref="B124:F125"/>
    <mergeCell ref="B126:F127"/>
    <mergeCell ref="B130:F131"/>
    <mergeCell ref="B181:F182"/>
    <mergeCell ref="B320:C320"/>
    <mergeCell ref="A1:K1"/>
    <mergeCell ref="A312:H312"/>
    <mergeCell ref="B15:F16"/>
    <mergeCell ref="B17:F18"/>
    <mergeCell ref="B75:F76"/>
    <mergeCell ref="B86:F87"/>
    <mergeCell ref="B23:F24"/>
    <mergeCell ref="B25:F26"/>
    <mergeCell ref="B27:F28"/>
    <mergeCell ref="B37:F38"/>
    <mergeCell ref="B88:F89"/>
    <mergeCell ref="B57:F58"/>
    <mergeCell ref="B63:F65"/>
    <mergeCell ref="B288:F289"/>
    <mergeCell ref="B282:F283"/>
    <mergeCell ref="B274:F275"/>
    <mergeCell ref="B272:F273"/>
    <mergeCell ref="B195:F196"/>
    <mergeCell ref="B99:F100"/>
    <mergeCell ref="B101:F102"/>
    <mergeCell ref="B103:F104"/>
    <mergeCell ref="B191:F192"/>
    <mergeCell ref="B189:F190"/>
    <mergeCell ref="B227:F228"/>
    <mergeCell ref="B215:F216"/>
    <mergeCell ref="B201:F202"/>
    <mergeCell ref="B203:F204"/>
    <mergeCell ref="B205:F206"/>
    <mergeCell ref="A92:A93"/>
    <mergeCell ref="B92:F93"/>
    <mergeCell ref="B68:F69"/>
    <mergeCell ref="A77:A78"/>
    <mergeCell ref="B77:F78"/>
    <mergeCell ref="B90:F91"/>
    <mergeCell ref="A68:A69"/>
    <mergeCell ref="A86:A87"/>
    <mergeCell ref="A88:A89"/>
    <mergeCell ref="B207:F208"/>
    <mergeCell ref="B209:F210"/>
    <mergeCell ref="B211:F212"/>
    <mergeCell ref="B213:F214"/>
    <mergeCell ref="A209:A210"/>
    <mergeCell ref="B114:F115"/>
    <mergeCell ref="B116:F117"/>
    <mergeCell ref="B118:F119"/>
    <mergeCell ref="B120:F121"/>
    <mergeCell ref="B128:F129"/>
    <mergeCell ref="B66:F67"/>
    <mergeCell ref="B39:F40"/>
    <mergeCell ref="B41:F42"/>
    <mergeCell ref="A7:A8"/>
    <mergeCell ref="B7:F8"/>
    <mergeCell ref="B29:F30"/>
    <mergeCell ref="A31:A32"/>
    <mergeCell ref="B31:F32"/>
    <mergeCell ref="B43:F44"/>
    <mergeCell ref="A45:A46"/>
    <mergeCell ref="B45:F46"/>
    <mergeCell ref="A47:A48"/>
    <mergeCell ref="B47:F48"/>
    <mergeCell ref="A37:A38"/>
    <mergeCell ref="A39:A40"/>
    <mergeCell ref="A2:F2"/>
    <mergeCell ref="A3:F3"/>
    <mergeCell ref="A4:F4"/>
    <mergeCell ref="G4:I4"/>
    <mergeCell ref="G2:K2"/>
    <mergeCell ref="H3:I3"/>
    <mergeCell ref="A266:A267"/>
    <mergeCell ref="B266:F267"/>
    <mergeCell ref="A254:A255"/>
    <mergeCell ref="B254:F255"/>
    <mergeCell ref="A256:A257"/>
    <mergeCell ref="B256:F257"/>
    <mergeCell ref="A258:A259"/>
    <mergeCell ref="B258:F259"/>
    <mergeCell ref="A260:A261"/>
    <mergeCell ref="B260:F261"/>
    <mergeCell ref="A9:A10"/>
    <mergeCell ref="B9:F10"/>
    <mergeCell ref="A139:A140"/>
    <mergeCell ref="B139:F140"/>
    <mergeCell ref="A132:A133"/>
    <mergeCell ref="B132:F133"/>
    <mergeCell ref="A79:A80"/>
    <mergeCell ref="B79:F80"/>
  </mergeCells>
  <phoneticPr fontId="0" type="noConversion"/>
  <pageMargins left="0.51181102362204722" right="0.14000000000000001" top="1.81" bottom="0.47244094488188981" header="0.70866141732283472" footer="0.47244094488188981"/>
  <pageSetup paperSize="9" scale="90" orientation="portrait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tabSelected="1" view="pageBreakPreview" zoomScale="85" zoomScaleNormal="130" zoomScaleSheetLayoutView="85" workbookViewId="0">
      <selection activeCell="J46" sqref="J46"/>
    </sheetView>
  </sheetViews>
  <sheetFormatPr defaultRowHeight="12.75"/>
  <cols>
    <col min="1" max="1" width="4.7109375" customWidth="1"/>
    <col min="2" max="2" width="26.85546875" customWidth="1"/>
    <col min="3" max="3" width="10.7109375" customWidth="1"/>
    <col min="4" max="4" width="8" customWidth="1"/>
    <col min="5" max="5" width="15" bestFit="1" customWidth="1"/>
    <col min="6" max="6" width="9.140625" customWidth="1"/>
    <col min="7" max="7" width="10.5703125" customWidth="1"/>
    <col min="8" max="8" width="8.140625" customWidth="1"/>
    <col min="9" max="9" width="10.7109375" customWidth="1"/>
    <col min="10" max="14" width="8.85546875" customWidth="1"/>
    <col min="15" max="15" width="10.7109375" customWidth="1"/>
    <col min="16" max="16" width="8.85546875" customWidth="1"/>
    <col min="17" max="17" width="2.85546875" bestFit="1" customWidth="1"/>
  </cols>
  <sheetData>
    <row r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3.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3.5" thickTop="1">
      <c r="A5" s="64" t="s">
        <v>104</v>
      </c>
      <c r="B5" s="65" t="s">
        <v>105</v>
      </c>
      <c r="C5" s="66"/>
      <c r="D5" s="67"/>
      <c r="E5" s="68" t="s">
        <v>106</v>
      </c>
      <c r="F5" s="67"/>
      <c r="G5" s="68" t="s">
        <v>107</v>
      </c>
      <c r="H5" s="69"/>
      <c r="I5" s="70" t="s">
        <v>108</v>
      </c>
      <c r="J5" s="67"/>
      <c r="K5" s="70" t="s">
        <v>189</v>
      </c>
      <c r="L5" s="67"/>
      <c r="M5" s="70" t="s">
        <v>190</v>
      </c>
      <c r="N5" s="67"/>
      <c r="O5" s="71" t="s">
        <v>109</v>
      </c>
      <c r="P5" s="72"/>
      <c r="Q5" s="73"/>
    </row>
    <row r="6" spans="1:17" ht="13.5" thickBot="1">
      <c r="A6" s="74"/>
      <c r="B6" s="75"/>
      <c r="C6" s="76" t="s">
        <v>110</v>
      </c>
      <c r="D6" s="77" t="s">
        <v>111</v>
      </c>
      <c r="E6" s="78" t="s">
        <v>110</v>
      </c>
      <c r="F6" s="77" t="s">
        <v>111</v>
      </c>
      <c r="G6" s="78" t="s">
        <v>110</v>
      </c>
      <c r="H6" s="79" t="s">
        <v>111</v>
      </c>
      <c r="I6" s="80" t="s">
        <v>110</v>
      </c>
      <c r="J6" s="81" t="s">
        <v>111</v>
      </c>
      <c r="K6" s="80" t="s">
        <v>110</v>
      </c>
      <c r="L6" s="81" t="s">
        <v>111</v>
      </c>
      <c r="M6" s="80" t="s">
        <v>110</v>
      </c>
      <c r="N6" s="81" t="s">
        <v>111</v>
      </c>
      <c r="O6" s="83" t="s">
        <v>110</v>
      </c>
      <c r="P6" s="82" t="s">
        <v>111</v>
      </c>
      <c r="Q6" s="73"/>
    </row>
    <row r="7" spans="1:17" ht="14.25" thickTop="1" thickBo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73"/>
      <c r="P7" s="1"/>
      <c r="Q7" s="73"/>
    </row>
    <row r="8" spans="1:17" ht="13.5" thickTop="1">
      <c r="A8" s="156">
        <v>1</v>
      </c>
      <c r="B8" s="84" t="s">
        <v>132</v>
      </c>
      <c r="C8" s="85">
        <f>'orçamento reforma '!K11</f>
        <v>0</v>
      </c>
      <c r="D8" s="86" t="e">
        <f t="shared" ref="D8:D26" si="0">C8/C$26*100</f>
        <v>#DIV/0!</v>
      </c>
      <c r="E8" s="85">
        <f t="shared" ref="E8:E12" si="1">C8</f>
        <v>0</v>
      </c>
      <c r="F8" s="109" t="e">
        <f t="shared" ref="F8:F25" si="2">E8/O8*100</f>
        <v>#DIV/0!</v>
      </c>
      <c r="G8" s="85"/>
      <c r="H8" s="87" t="e">
        <f t="shared" ref="H8:H26" si="3">G8/O8*100</f>
        <v>#DIV/0!</v>
      </c>
      <c r="I8" s="88"/>
      <c r="J8" s="86" t="e">
        <f t="shared" ref="J8:J26" si="4">I8/O8*100</f>
        <v>#DIV/0!</v>
      </c>
      <c r="K8" s="88"/>
      <c r="L8" s="86" t="e">
        <f>K8/O8*100</f>
        <v>#DIV/0!</v>
      </c>
      <c r="M8" s="88"/>
      <c r="N8" s="86" t="e">
        <f>M8/O8*100</f>
        <v>#DIV/0!</v>
      </c>
      <c r="O8" s="89">
        <f>E8+G8+I8+K8+M8</f>
        <v>0</v>
      </c>
      <c r="P8" s="86" t="e">
        <f>O8/O$26*100</f>
        <v>#DIV/0!</v>
      </c>
      <c r="Q8" s="90">
        <v>1</v>
      </c>
    </row>
    <row r="9" spans="1:17">
      <c r="A9" s="156">
        <v>2</v>
      </c>
      <c r="B9" s="84" t="s">
        <v>118</v>
      </c>
      <c r="C9" s="85">
        <f>'orçamento reforma '!K19</f>
        <v>0</v>
      </c>
      <c r="D9" s="86" t="e">
        <f t="shared" si="0"/>
        <v>#DIV/0!</v>
      </c>
      <c r="E9" s="85">
        <f t="shared" si="1"/>
        <v>0</v>
      </c>
      <c r="F9" s="86" t="e">
        <f t="shared" si="2"/>
        <v>#DIV/0!</v>
      </c>
      <c r="G9" s="85"/>
      <c r="H9" s="87" t="e">
        <f t="shared" si="3"/>
        <v>#DIV/0!</v>
      </c>
      <c r="I9" s="88"/>
      <c r="J9" s="86" t="e">
        <f t="shared" si="4"/>
        <v>#DIV/0!</v>
      </c>
      <c r="K9" s="88"/>
      <c r="L9" s="86" t="e">
        <f t="shared" ref="L9:L26" si="5">K9/O9*100</f>
        <v>#DIV/0!</v>
      </c>
      <c r="M9" s="88"/>
      <c r="N9" s="86" t="e">
        <f t="shared" ref="N9:N26" si="6">M9/O9*100</f>
        <v>#DIV/0!</v>
      </c>
      <c r="O9" s="89">
        <f t="shared" ref="O9:O24" si="7">E9+G9+I9+K9+M9</f>
        <v>0</v>
      </c>
      <c r="P9" s="86" t="e">
        <f t="shared" ref="P9:P26" si="8">O9/O$26*100</f>
        <v>#DIV/0!</v>
      </c>
      <c r="Q9" s="91">
        <v>2</v>
      </c>
    </row>
    <row r="10" spans="1:17">
      <c r="A10" s="156">
        <v>3</v>
      </c>
      <c r="B10" s="84" t="s">
        <v>119</v>
      </c>
      <c r="C10" s="85">
        <f>'orçamento reforma '!K33</f>
        <v>0</v>
      </c>
      <c r="D10" s="86" t="e">
        <f t="shared" si="0"/>
        <v>#DIV/0!</v>
      </c>
      <c r="E10" s="85">
        <f>C10</f>
        <v>0</v>
      </c>
      <c r="F10" s="86" t="e">
        <f t="shared" si="2"/>
        <v>#DIV/0!</v>
      </c>
      <c r="G10" s="85"/>
      <c r="H10" s="87" t="e">
        <f t="shared" si="3"/>
        <v>#DIV/0!</v>
      </c>
      <c r="I10" s="88"/>
      <c r="J10" s="86" t="e">
        <f t="shared" si="4"/>
        <v>#DIV/0!</v>
      </c>
      <c r="K10" s="88"/>
      <c r="L10" s="86" t="e">
        <f t="shared" si="5"/>
        <v>#DIV/0!</v>
      </c>
      <c r="M10" s="88"/>
      <c r="N10" s="86" t="e">
        <f t="shared" si="6"/>
        <v>#DIV/0!</v>
      </c>
      <c r="O10" s="89">
        <f t="shared" si="7"/>
        <v>0</v>
      </c>
      <c r="P10" s="86" t="e">
        <f t="shared" si="8"/>
        <v>#DIV/0!</v>
      </c>
      <c r="Q10" s="91">
        <v>3</v>
      </c>
    </row>
    <row r="11" spans="1:17">
      <c r="A11" s="156">
        <v>4</v>
      </c>
      <c r="B11" s="84" t="s">
        <v>120</v>
      </c>
      <c r="C11" s="85">
        <f>'orçamento reforma '!K49</f>
        <v>0</v>
      </c>
      <c r="D11" s="86" t="e">
        <f t="shared" si="0"/>
        <v>#DIV/0!</v>
      </c>
      <c r="E11" s="85">
        <f>(C11*0.65)</f>
        <v>0</v>
      </c>
      <c r="F11" s="86" t="e">
        <f t="shared" si="2"/>
        <v>#DIV/0!</v>
      </c>
      <c r="G11" s="85">
        <f>C11*0.2</f>
        <v>0</v>
      </c>
      <c r="H11" s="87" t="e">
        <f t="shared" si="3"/>
        <v>#DIV/0!</v>
      </c>
      <c r="I11" s="88">
        <f>(C11-E11-G11)</f>
        <v>0</v>
      </c>
      <c r="J11" s="86" t="e">
        <f t="shared" si="4"/>
        <v>#DIV/0!</v>
      </c>
      <c r="K11" s="88"/>
      <c r="L11" s="86" t="e">
        <f t="shared" si="5"/>
        <v>#DIV/0!</v>
      </c>
      <c r="M11" s="88"/>
      <c r="N11" s="86" t="e">
        <f t="shared" si="6"/>
        <v>#DIV/0!</v>
      </c>
      <c r="O11" s="89">
        <f t="shared" si="7"/>
        <v>0</v>
      </c>
      <c r="P11" s="86" t="e">
        <f t="shared" si="8"/>
        <v>#DIV/0!</v>
      </c>
      <c r="Q11" s="91">
        <v>4</v>
      </c>
    </row>
    <row r="12" spans="1:17">
      <c r="A12" s="156">
        <v>5</v>
      </c>
      <c r="B12" s="84" t="s">
        <v>121</v>
      </c>
      <c r="C12" s="85">
        <f>'orçamento reforma '!K59</f>
        <v>0</v>
      </c>
      <c r="D12" s="86" t="e">
        <f t="shared" si="0"/>
        <v>#DIV/0!</v>
      </c>
      <c r="E12" s="85">
        <f t="shared" si="1"/>
        <v>0</v>
      </c>
      <c r="F12" s="86" t="e">
        <f t="shared" si="2"/>
        <v>#DIV/0!</v>
      </c>
      <c r="G12" s="85"/>
      <c r="H12" s="87" t="e">
        <f t="shared" si="3"/>
        <v>#DIV/0!</v>
      </c>
      <c r="I12" s="88"/>
      <c r="J12" s="86" t="e">
        <f t="shared" si="4"/>
        <v>#DIV/0!</v>
      </c>
      <c r="K12" s="88"/>
      <c r="L12" s="86" t="e">
        <f t="shared" si="5"/>
        <v>#DIV/0!</v>
      </c>
      <c r="M12" s="88"/>
      <c r="N12" s="86" t="e">
        <f t="shared" si="6"/>
        <v>#DIV/0!</v>
      </c>
      <c r="O12" s="89">
        <f t="shared" si="7"/>
        <v>0</v>
      </c>
      <c r="P12" s="86" t="e">
        <f t="shared" si="8"/>
        <v>#DIV/0!</v>
      </c>
      <c r="Q12" s="91">
        <v>5</v>
      </c>
    </row>
    <row r="13" spans="1:17">
      <c r="A13" s="156">
        <v>6</v>
      </c>
      <c r="B13" s="84" t="s">
        <v>122</v>
      </c>
      <c r="C13" s="85">
        <f>'orçamento reforma '!K70</f>
        <v>0</v>
      </c>
      <c r="D13" s="86" t="e">
        <f t="shared" si="0"/>
        <v>#DIV/0!</v>
      </c>
      <c r="E13" s="85">
        <f>(C13/3)</f>
        <v>0</v>
      </c>
      <c r="F13" s="86" t="e">
        <f t="shared" si="2"/>
        <v>#DIV/0!</v>
      </c>
      <c r="G13" s="85">
        <f>(C13-E13)/2</f>
        <v>0</v>
      </c>
      <c r="H13" s="87" t="e">
        <f t="shared" si="3"/>
        <v>#DIV/0!</v>
      </c>
      <c r="I13" s="88">
        <f>(C13-E13-G13)</f>
        <v>0</v>
      </c>
      <c r="J13" s="86" t="e">
        <f t="shared" si="4"/>
        <v>#DIV/0!</v>
      </c>
      <c r="K13" s="88"/>
      <c r="L13" s="86" t="e">
        <f t="shared" si="5"/>
        <v>#DIV/0!</v>
      </c>
      <c r="M13" s="88"/>
      <c r="N13" s="86" t="e">
        <f t="shared" si="6"/>
        <v>#DIV/0!</v>
      </c>
      <c r="O13" s="89">
        <f t="shared" si="7"/>
        <v>0</v>
      </c>
      <c r="P13" s="86" t="e">
        <f t="shared" si="8"/>
        <v>#DIV/0!</v>
      </c>
      <c r="Q13" s="91">
        <v>6</v>
      </c>
    </row>
    <row r="14" spans="1:17">
      <c r="A14" s="156">
        <v>7</v>
      </c>
      <c r="B14" s="84" t="s">
        <v>123</v>
      </c>
      <c r="C14" s="85">
        <f>'orçamento reforma '!K81</f>
        <v>0</v>
      </c>
      <c r="D14" s="86" t="e">
        <f t="shared" si="0"/>
        <v>#DIV/0!</v>
      </c>
      <c r="E14" s="85"/>
      <c r="F14" s="86" t="e">
        <f>E14/O14*100</f>
        <v>#DIV/0!</v>
      </c>
      <c r="G14" s="85">
        <f>(C14-E14)/3</f>
        <v>0</v>
      </c>
      <c r="H14" s="87" t="e">
        <f t="shared" si="3"/>
        <v>#DIV/0!</v>
      </c>
      <c r="I14" s="88">
        <f>(C14-E14-G14)/2</f>
        <v>0</v>
      </c>
      <c r="J14" s="86" t="e">
        <f t="shared" si="4"/>
        <v>#DIV/0!</v>
      </c>
      <c r="K14" s="88">
        <f>(C14-E14-G14-I14)</f>
        <v>0</v>
      </c>
      <c r="L14" s="86" t="e">
        <f t="shared" si="5"/>
        <v>#DIV/0!</v>
      </c>
      <c r="M14" s="88"/>
      <c r="N14" s="86" t="e">
        <f t="shared" si="6"/>
        <v>#DIV/0!</v>
      </c>
      <c r="O14" s="89">
        <f t="shared" si="7"/>
        <v>0</v>
      </c>
      <c r="P14" s="86" t="e">
        <f t="shared" si="8"/>
        <v>#DIV/0!</v>
      </c>
      <c r="Q14" s="91">
        <v>7</v>
      </c>
    </row>
    <row r="15" spans="1:17">
      <c r="A15" s="156">
        <v>8</v>
      </c>
      <c r="B15" s="153" t="s">
        <v>112</v>
      </c>
      <c r="C15" s="154">
        <f>'orçamento reforma '!K94</f>
        <v>0</v>
      </c>
      <c r="D15" s="155" t="e">
        <f t="shared" si="0"/>
        <v>#DIV/0!</v>
      </c>
      <c r="E15" s="154"/>
      <c r="F15" s="86" t="e">
        <f t="shared" si="2"/>
        <v>#DIV/0!</v>
      </c>
      <c r="G15" s="85">
        <v>0</v>
      </c>
      <c r="H15" s="87" t="e">
        <f t="shared" si="3"/>
        <v>#DIV/0!</v>
      </c>
      <c r="I15" s="88">
        <f>(C15-E15-G15)/3</f>
        <v>0</v>
      </c>
      <c r="J15" s="86" t="e">
        <f t="shared" si="4"/>
        <v>#DIV/0!</v>
      </c>
      <c r="K15" s="88">
        <f>(C15-E15-G15-I15)/2</f>
        <v>0</v>
      </c>
      <c r="L15" s="86" t="e">
        <f t="shared" si="5"/>
        <v>#DIV/0!</v>
      </c>
      <c r="M15" s="88">
        <f>(C15-E15-G15-I15-K15)</f>
        <v>0</v>
      </c>
      <c r="N15" s="86" t="e">
        <f t="shared" si="6"/>
        <v>#DIV/0!</v>
      </c>
      <c r="O15" s="89">
        <f t="shared" si="7"/>
        <v>0</v>
      </c>
      <c r="P15" s="86" t="e">
        <f t="shared" si="8"/>
        <v>#DIV/0!</v>
      </c>
      <c r="Q15" s="91">
        <v>8</v>
      </c>
    </row>
    <row r="16" spans="1:17">
      <c r="A16" s="156">
        <v>9</v>
      </c>
      <c r="B16" s="84" t="s">
        <v>124</v>
      </c>
      <c r="C16" s="85">
        <f>'orçamento reforma '!K105</f>
        <v>0</v>
      </c>
      <c r="D16" s="86" t="e">
        <f t="shared" si="0"/>
        <v>#DIV/0!</v>
      </c>
      <c r="E16" s="85"/>
      <c r="F16" s="86" t="e">
        <f t="shared" si="2"/>
        <v>#DIV/0!</v>
      </c>
      <c r="G16" s="85">
        <f>C16/3</f>
        <v>0</v>
      </c>
      <c r="H16" s="87" t="e">
        <f t="shared" si="3"/>
        <v>#DIV/0!</v>
      </c>
      <c r="I16" s="88">
        <f>(C16-E16-G16)/2</f>
        <v>0</v>
      </c>
      <c r="J16" s="86" t="e">
        <f t="shared" si="4"/>
        <v>#DIV/0!</v>
      </c>
      <c r="K16" s="88">
        <f>(C16-E16-G16-I16)</f>
        <v>0</v>
      </c>
      <c r="L16" s="86" t="e">
        <f t="shared" si="5"/>
        <v>#DIV/0!</v>
      </c>
      <c r="M16" s="88"/>
      <c r="N16" s="86" t="e">
        <f t="shared" si="6"/>
        <v>#DIV/0!</v>
      </c>
      <c r="O16" s="89">
        <f t="shared" si="7"/>
        <v>0</v>
      </c>
      <c r="P16" s="86" t="e">
        <f t="shared" si="8"/>
        <v>#DIV/0!</v>
      </c>
      <c r="Q16" s="91">
        <v>9</v>
      </c>
    </row>
    <row r="17" spans="1:17">
      <c r="A17" s="156">
        <v>10</v>
      </c>
      <c r="B17" s="84" t="s">
        <v>125</v>
      </c>
      <c r="C17" s="85">
        <f>'orçamento reforma '!K134</f>
        <v>0</v>
      </c>
      <c r="D17" s="86" t="e">
        <f t="shared" si="0"/>
        <v>#DIV/0!</v>
      </c>
      <c r="E17" s="85"/>
      <c r="F17" s="86" t="e">
        <f t="shared" si="2"/>
        <v>#DIV/0!</v>
      </c>
      <c r="G17" s="85">
        <f>C17/3</f>
        <v>0</v>
      </c>
      <c r="H17" s="87" t="e">
        <f t="shared" si="3"/>
        <v>#DIV/0!</v>
      </c>
      <c r="I17" s="88">
        <f>(C17-G17)/2</f>
        <v>0</v>
      </c>
      <c r="J17" s="86" t="e">
        <f t="shared" si="4"/>
        <v>#DIV/0!</v>
      </c>
      <c r="K17" s="88">
        <f>(C17-G17-I17)/2</f>
        <v>0</v>
      </c>
      <c r="L17" s="86" t="e">
        <f t="shared" si="5"/>
        <v>#DIV/0!</v>
      </c>
      <c r="M17" s="88">
        <f>(C17-E17-G17-I17-K17)</f>
        <v>0</v>
      </c>
      <c r="N17" s="86" t="e">
        <f t="shared" si="6"/>
        <v>#DIV/0!</v>
      </c>
      <c r="O17" s="89">
        <f t="shared" si="7"/>
        <v>0</v>
      </c>
      <c r="P17" s="86" t="e">
        <f t="shared" si="8"/>
        <v>#DIV/0!</v>
      </c>
      <c r="Q17" s="91">
        <v>10</v>
      </c>
    </row>
    <row r="18" spans="1:17">
      <c r="A18" s="156">
        <v>11</v>
      </c>
      <c r="B18" s="84" t="s">
        <v>126</v>
      </c>
      <c r="C18" s="85">
        <f>'orçamento reforma '!K141</f>
        <v>0</v>
      </c>
      <c r="D18" s="86" t="e">
        <f t="shared" si="0"/>
        <v>#DIV/0!</v>
      </c>
      <c r="E18" s="85"/>
      <c r="F18" s="86" t="e">
        <f t="shared" si="2"/>
        <v>#DIV/0!</v>
      </c>
      <c r="G18" s="85"/>
      <c r="H18" s="87" t="e">
        <f t="shared" si="3"/>
        <v>#DIV/0!</v>
      </c>
      <c r="I18" s="88"/>
      <c r="J18" s="86" t="e">
        <f t="shared" si="4"/>
        <v>#DIV/0!</v>
      </c>
      <c r="K18" s="88"/>
      <c r="L18" s="86" t="e">
        <f t="shared" si="5"/>
        <v>#DIV/0!</v>
      </c>
      <c r="M18" s="88">
        <f>C18-E18-G18-I18-K18</f>
        <v>0</v>
      </c>
      <c r="N18" s="86" t="e">
        <f t="shared" si="6"/>
        <v>#DIV/0!</v>
      </c>
      <c r="O18" s="89">
        <f t="shared" si="7"/>
        <v>0</v>
      </c>
      <c r="P18" s="86" t="e">
        <f t="shared" si="8"/>
        <v>#DIV/0!</v>
      </c>
      <c r="Q18" s="91">
        <v>11</v>
      </c>
    </row>
    <row r="19" spans="1:17">
      <c r="A19" s="156">
        <v>12</v>
      </c>
      <c r="B19" s="84" t="s">
        <v>127</v>
      </c>
      <c r="C19" s="85">
        <f>'orçamento reforma '!K222</f>
        <v>0</v>
      </c>
      <c r="D19" s="86" t="e">
        <f t="shared" si="0"/>
        <v>#DIV/0!</v>
      </c>
      <c r="E19" s="154"/>
      <c r="F19" s="86" t="e">
        <f t="shared" si="2"/>
        <v>#DIV/0!</v>
      </c>
      <c r="G19" s="85">
        <f>(C19-E19)/3</f>
        <v>0</v>
      </c>
      <c r="H19" s="87" t="e">
        <f t="shared" si="3"/>
        <v>#DIV/0!</v>
      </c>
      <c r="I19" s="88"/>
      <c r="J19" s="86" t="e">
        <f t="shared" si="4"/>
        <v>#DIV/0!</v>
      </c>
      <c r="K19" s="88">
        <f>C19-E19-G19</f>
        <v>0</v>
      </c>
      <c r="L19" s="86" t="e">
        <f t="shared" si="5"/>
        <v>#DIV/0!</v>
      </c>
      <c r="M19" s="88"/>
      <c r="N19" s="86" t="e">
        <f t="shared" si="6"/>
        <v>#DIV/0!</v>
      </c>
      <c r="O19" s="89">
        <f t="shared" si="7"/>
        <v>0</v>
      </c>
      <c r="P19" s="86" t="e">
        <f t="shared" si="8"/>
        <v>#DIV/0!</v>
      </c>
      <c r="Q19" s="91">
        <v>12</v>
      </c>
    </row>
    <row r="20" spans="1:17">
      <c r="A20" s="156">
        <v>13</v>
      </c>
      <c r="B20" s="84" t="s">
        <v>128</v>
      </c>
      <c r="C20" s="85">
        <f>'orçamento reforma '!K249</f>
        <v>0</v>
      </c>
      <c r="D20" s="86" t="e">
        <f t="shared" si="0"/>
        <v>#DIV/0!</v>
      </c>
      <c r="E20" s="154"/>
      <c r="F20" s="86" t="e">
        <f t="shared" si="2"/>
        <v>#DIV/0!</v>
      </c>
      <c r="G20" s="85">
        <f>(C20-E20)/2</f>
        <v>0</v>
      </c>
      <c r="H20" s="87" t="e">
        <f t="shared" si="3"/>
        <v>#DIV/0!</v>
      </c>
      <c r="I20" s="88"/>
      <c r="J20" s="86" t="e">
        <f t="shared" si="4"/>
        <v>#DIV/0!</v>
      </c>
      <c r="K20" s="88">
        <f>(C20-E20-G20)</f>
        <v>0</v>
      </c>
      <c r="L20" s="86" t="e">
        <f t="shared" si="5"/>
        <v>#DIV/0!</v>
      </c>
      <c r="M20" s="88">
        <f>C20-E20-G20-I20-K20</f>
        <v>0</v>
      </c>
      <c r="N20" s="86" t="e">
        <f t="shared" si="6"/>
        <v>#DIV/0!</v>
      </c>
      <c r="O20" s="89">
        <f t="shared" si="7"/>
        <v>0</v>
      </c>
      <c r="P20" s="86" t="e">
        <f t="shared" si="8"/>
        <v>#DIV/0!</v>
      </c>
      <c r="Q20" s="91">
        <v>13</v>
      </c>
    </row>
    <row r="21" spans="1:17">
      <c r="A21" s="156">
        <v>14</v>
      </c>
      <c r="B21" s="84" t="s">
        <v>129</v>
      </c>
      <c r="C21" s="85">
        <f>'orçamento reforma '!K262</f>
        <v>0</v>
      </c>
      <c r="D21" s="86" t="e">
        <f t="shared" si="0"/>
        <v>#DIV/0!</v>
      </c>
      <c r="E21" s="154"/>
      <c r="F21" s="86" t="e">
        <f t="shared" si="2"/>
        <v>#DIV/0!</v>
      </c>
      <c r="G21" s="85">
        <f>(C21-E21)/2</f>
        <v>0</v>
      </c>
      <c r="H21" s="87" t="e">
        <f t="shared" si="3"/>
        <v>#DIV/0!</v>
      </c>
      <c r="I21" s="88"/>
      <c r="J21" s="86" t="e">
        <f t="shared" si="4"/>
        <v>#DIV/0!</v>
      </c>
      <c r="K21" s="88">
        <f>C21-E21-G21-I21</f>
        <v>0</v>
      </c>
      <c r="L21" s="86" t="e">
        <f t="shared" si="5"/>
        <v>#DIV/0!</v>
      </c>
      <c r="M21" s="88"/>
      <c r="N21" s="86" t="e">
        <f t="shared" si="6"/>
        <v>#DIV/0!</v>
      </c>
      <c r="O21" s="89">
        <f t="shared" si="7"/>
        <v>0</v>
      </c>
      <c r="P21" s="86" t="e">
        <f t="shared" si="8"/>
        <v>#DIV/0!</v>
      </c>
      <c r="Q21" s="91">
        <v>14</v>
      </c>
    </row>
    <row r="22" spans="1:17">
      <c r="A22" s="156">
        <v>15</v>
      </c>
      <c r="B22" s="84" t="s">
        <v>130</v>
      </c>
      <c r="C22" s="85">
        <f>'orçamento reforma '!K268</f>
        <v>0</v>
      </c>
      <c r="D22" s="86" t="e">
        <f t="shared" si="0"/>
        <v>#DIV/0!</v>
      </c>
      <c r="E22" s="154"/>
      <c r="F22" s="86" t="e">
        <f t="shared" si="2"/>
        <v>#DIV/0!</v>
      </c>
      <c r="G22" s="85"/>
      <c r="H22" s="87" t="e">
        <f t="shared" si="3"/>
        <v>#DIV/0!</v>
      </c>
      <c r="I22" s="88"/>
      <c r="J22" s="86" t="e">
        <f t="shared" si="4"/>
        <v>#DIV/0!</v>
      </c>
      <c r="K22" s="88"/>
      <c r="L22" s="86" t="e">
        <f t="shared" si="5"/>
        <v>#DIV/0!</v>
      </c>
      <c r="M22" s="88">
        <f>C22</f>
        <v>0</v>
      </c>
      <c r="N22" s="86" t="e">
        <f t="shared" si="6"/>
        <v>#DIV/0!</v>
      </c>
      <c r="O22" s="89">
        <f>E22+G22+I22+K22+M22</f>
        <v>0</v>
      </c>
      <c r="P22" s="86" t="e">
        <f t="shared" si="8"/>
        <v>#DIV/0!</v>
      </c>
      <c r="Q22" s="91">
        <v>15</v>
      </c>
    </row>
    <row r="23" spans="1:17">
      <c r="A23" s="156">
        <v>16</v>
      </c>
      <c r="B23" s="84" t="s">
        <v>131</v>
      </c>
      <c r="C23" s="85">
        <f>'orçamento reforma '!K276</f>
        <v>0</v>
      </c>
      <c r="D23" s="86" t="e">
        <f t="shared" si="0"/>
        <v>#DIV/0!</v>
      </c>
      <c r="E23" s="154"/>
      <c r="F23" s="86" t="e">
        <f t="shared" si="2"/>
        <v>#DIV/0!</v>
      </c>
      <c r="G23" s="85"/>
      <c r="H23" s="87" t="e">
        <f t="shared" si="3"/>
        <v>#DIV/0!</v>
      </c>
      <c r="I23" s="88"/>
      <c r="J23" s="86" t="e">
        <f t="shared" si="4"/>
        <v>#DIV/0!</v>
      </c>
      <c r="K23" s="88"/>
      <c r="L23" s="86" t="e">
        <f t="shared" si="5"/>
        <v>#DIV/0!</v>
      </c>
      <c r="M23" s="88">
        <f>C23</f>
        <v>0</v>
      </c>
      <c r="N23" s="86" t="e">
        <f t="shared" si="6"/>
        <v>#DIV/0!</v>
      </c>
      <c r="O23" s="89">
        <f t="shared" si="7"/>
        <v>0</v>
      </c>
      <c r="P23" s="86" t="e">
        <f t="shared" si="8"/>
        <v>#DIV/0!</v>
      </c>
      <c r="Q23" s="91">
        <v>16</v>
      </c>
    </row>
    <row r="24" spans="1:17">
      <c r="A24" s="167">
        <v>17</v>
      </c>
      <c r="B24" s="165" t="s">
        <v>113</v>
      </c>
      <c r="C24" s="85">
        <f>'orçamento reforma '!K292</f>
        <v>0</v>
      </c>
      <c r="D24" s="86" t="e">
        <f t="shared" si="0"/>
        <v>#DIV/0!</v>
      </c>
      <c r="E24" s="154"/>
      <c r="F24" s="86" t="e">
        <f t="shared" si="2"/>
        <v>#DIV/0!</v>
      </c>
      <c r="G24" s="85"/>
      <c r="H24" s="87" t="e">
        <f t="shared" si="3"/>
        <v>#DIV/0!</v>
      </c>
      <c r="I24" s="88">
        <f>C24/3</f>
        <v>0</v>
      </c>
      <c r="J24" s="86" t="e">
        <f t="shared" si="4"/>
        <v>#DIV/0!</v>
      </c>
      <c r="K24" s="88">
        <f>(C24-I24)/2</f>
        <v>0</v>
      </c>
      <c r="L24" s="86" t="e">
        <f t="shared" si="5"/>
        <v>#DIV/0!</v>
      </c>
      <c r="M24" s="88">
        <f>C24-K24-I24</f>
        <v>0</v>
      </c>
      <c r="N24" s="86" t="e">
        <f t="shared" si="6"/>
        <v>#DIV/0!</v>
      </c>
      <c r="O24" s="89">
        <f t="shared" si="7"/>
        <v>0</v>
      </c>
      <c r="P24" s="86" t="e">
        <f t="shared" si="8"/>
        <v>#DIV/0!</v>
      </c>
      <c r="Q24" s="91">
        <v>17</v>
      </c>
    </row>
    <row r="25" spans="1:17" ht="13.5" thickBot="1">
      <c r="A25" s="166">
        <v>18</v>
      </c>
      <c r="B25" s="157" t="s">
        <v>170</v>
      </c>
      <c r="C25" s="85">
        <f>'orçamento reforma '!K308</f>
        <v>0</v>
      </c>
      <c r="D25" s="86" t="e">
        <f t="shared" si="0"/>
        <v>#DIV/0!</v>
      </c>
      <c r="E25" s="164"/>
      <c r="F25" s="86" t="e">
        <f t="shared" si="2"/>
        <v>#DIV/0!</v>
      </c>
      <c r="G25" s="158">
        <f>(C25-E25)/3</f>
        <v>0</v>
      </c>
      <c r="H25" s="159" t="e">
        <f t="shared" si="3"/>
        <v>#DIV/0!</v>
      </c>
      <c r="I25" s="160">
        <f>(C25-E25-G25)/2</f>
        <v>0</v>
      </c>
      <c r="J25" s="161" t="e">
        <f>I25/O25*100</f>
        <v>#DIV/0!</v>
      </c>
      <c r="K25" s="160">
        <f>(C25-E25-G25-I25)/2</f>
        <v>0</v>
      </c>
      <c r="L25" s="86" t="e">
        <f>K25/O25*100</f>
        <v>#DIV/0!</v>
      </c>
      <c r="M25" s="160">
        <f>(C25-E25-G25-I25-K25)</f>
        <v>0</v>
      </c>
      <c r="N25" s="86" t="e">
        <f>M25/O25*100</f>
        <v>#DIV/0!</v>
      </c>
      <c r="O25" s="162">
        <f>E25+G25+I25+K25+M25</f>
        <v>0</v>
      </c>
      <c r="P25" s="86" t="e">
        <f t="shared" si="8"/>
        <v>#DIV/0!</v>
      </c>
      <c r="Q25" s="163">
        <v>18</v>
      </c>
    </row>
    <row r="26" spans="1:17" ht="13.5" thickBot="1">
      <c r="A26" s="92" t="s">
        <v>114</v>
      </c>
      <c r="B26" s="93"/>
      <c r="C26" s="94">
        <f>SUM(C8:C25)</f>
        <v>0</v>
      </c>
      <c r="D26" s="86" t="e">
        <f t="shared" si="0"/>
        <v>#DIV/0!</v>
      </c>
      <c r="E26" s="94">
        <f>SUM(E8:E24)</f>
        <v>0</v>
      </c>
      <c r="F26" s="86" t="e">
        <f>E26/C26*100</f>
        <v>#DIV/0!</v>
      </c>
      <c r="G26" s="94">
        <f>SUM(G8:G24)</f>
        <v>0</v>
      </c>
      <c r="H26" s="95" t="e">
        <f t="shared" si="3"/>
        <v>#DIV/0!</v>
      </c>
      <c r="I26" s="96">
        <f>SUM(I8:I24)</f>
        <v>0</v>
      </c>
      <c r="J26" s="97" t="e">
        <f t="shared" si="4"/>
        <v>#DIV/0!</v>
      </c>
      <c r="K26" s="96">
        <f>SUM(K8:K24)</f>
        <v>0</v>
      </c>
      <c r="L26" s="86" t="e">
        <f t="shared" si="5"/>
        <v>#DIV/0!</v>
      </c>
      <c r="M26" s="96">
        <f>SUM(M8:M24)</f>
        <v>0</v>
      </c>
      <c r="N26" s="86" t="e">
        <f t="shared" si="6"/>
        <v>#DIV/0!</v>
      </c>
      <c r="O26" s="98">
        <f>SUM(O8:O25)</f>
        <v>0</v>
      </c>
      <c r="P26" s="86" t="e">
        <f t="shared" si="8"/>
        <v>#DIV/0!</v>
      </c>
      <c r="Q26" s="99"/>
    </row>
    <row r="27" spans="1:17" ht="13.5" thickBot="1">
      <c r="A27" s="100" t="s">
        <v>115</v>
      </c>
      <c r="B27" s="101"/>
      <c r="C27" s="102">
        <f>C26</f>
        <v>0</v>
      </c>
      <c r="D27" s="103" t="e">
        <f>C27/O26*100</f>
        <v>#DIV/0!</v>
      </c>
      <c r="E27" s="104">
        <f>E26</f>
        <v>0</v>
      </c>
      <c r="F27" s="86" t="e">
        <f>E27/O26*100</f>
        <v>#DIV/0!</v>
      </c>
      <c r="G27" s="105">
        <f>E27+G26</f>
        <v>0</v>
      </c>
      <c r="H27" s="87" t="e">
        <f>G27/O26*100</f>
        <v>#DIV/0!</v>
      </c>
      <c r="I27" s="106">
        <f>G27+I26</f>
        <v>0</v>
      </c>
      <c r="J27" s="86" t="e">
        <f>I27/O26*100</f>
        <v>#DIV/0!</v>
      </c>
      <c r="K27" s="106">
        <f>I27+K26</f>
        <v>0</v>
      </c>
      <c r="L27" s="86" t="e">
        <f>K27/O26*100</f>
        <v>#DIV/0!</v>
      </c>
      <c r="M27" s="106">
        <f>K27+M26</f>
        <v>0</v>
      </c>
      <c r="N27" s="86" t="e">
        <f>M27/O26*100</f>
        <v>#DIV/0!</v>
      </c>
      <c r="O27" s="107"/>
      <c r="P27" s="97"/>
      <c r="Q27" s="110"/>
    </row>
    <row r="28" spans="1:17" ht="13.5" thickBo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3.5" thickTop="1">
      <c r="A29" s="203" t="s">
        <v>133</v>
      </c>
      <c r="B29" s="204"/>
      <c r="C29" s="204"/>
      <c r="D29" s="204"/>
      <c r="E29" s="205"/>
      <c r="F29" s="203" t="s">
        <v>116</v>
      </c>
      <c r="G29" s="204"/>
      <c r="H29" s="204"/>
      <c r="I29" s="204"/>
      <c r="J29" s="205"/>
      <c r="K29" s="152"/>
      <c r="L29" s="152"/>
      <c r="M29" s="152"/>
      <c r="N29" s="152"/>
      <c r="O29" s="150"/>
      <c r="P29" s="108"/>
      <c r="Q29" s="108"/>
    </row>
    <row r="30" spans="1:17" ht="16.5">
      <c r="A30" s="199" t="s">
        <v>117</v>
      </c>
      <c r="B30" s="200"/>
      <c r="C30" s="200"/>
      <c r="D30" s="200"/>
      <c r="E30" s="200"/>
      <c r="F30" s="208" t="s">
        <v>140</v>
      </c>
      <c r="G30" s="209"/>
      <c r="H30" s="209"/>
      <c r="I30" s="209"/>
      <c r="J30" s="210"/>
      <c r="K30" s="151"/>
      <c r="L30" s="151"/>
      <c r="M30" s="151"/>
      <c r="N30" s="151"/>
      <c r="Q30" s="111"/>
    </row>
    <row r="31" spans="1:17" ht="13.5" thickBot="1">
      <c r="A31" s="201" t="s">
        <v>134</v>
      </c>
      <c r="B31" s="202"/>
      <c r="C31" s="202"/>
      <c r="D31" s="202"/>
      <c r="E31" s="202"/>
      <c r="F31" s="206"/>
      <c r="G31" s="202"/>
      <c r="H31" s="202"/>
      <c r="I31" s="202"/>
      <c r="J31" s="207"/>
      <c r="K31" s="147"/>
      <c r="L31" s="147"/>
      <c r="M31" s="147"/>
      <c r="N31" s="147"/>
      <c r="O31" s="73"/>
      <c r="P31" s="1"/>
      <c r="Q31" s="1"/>
    </row>
    <row r="32" spans="1:17" ht="13.5" thickTop="1"/>
  </sheetData>
  <mergeCells count="6">
    <mergeCell ref="A30:E30"/>
    <mergeCell ref="A31:E31"/>
    <mergeCell ref="A29:E29"/>
    <mergeCell ref="F31:J31"/>
    <mergeCell ref="F30:J30"/>
    <mergeCell ref="F29:J29"/>
  </mergeCells>
  <printOptions verticalCentered="1"/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orçamento reforma </vt:lpstr>
      <vt:lpstr>cronograma</vt:lpstr>
      <vt:lpstr>cronograma!Area_de_impressao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Camara de Vereadores</cp:lastModifiedBy>
  <cp:lastPrinted>2021-07-05T17:23:55Z</cp:lastPrinted>
  <dcterms:created xsi:type="dcterms:W3CDTF">2008-05-29T11:14:13Z</dcterms:created>
  <dcterms:modified xsi:type="dcterms:W3CDTF">2021-08-18T13:18:32Z</dcterms:modified>
</cp:coreProperties>
</file>